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sofi.lloyd\Documents\ada\Climate\"/>
    </mc:Choice>
  </mc:AlternateContent>
  <bookViews>
    <workbookView xWindow="0" yWindow="0" windowWidth="23040" windowHeight="8808" tabRatio="773" activeTab="6"/>
  </bookViews>
  <sheets>
    <sheet name="Overview" sheetId="14" r:id="rId1"/>
    <sheet name="Scope guidance" sheetId="7" r:id="rId2"/>
    <sheet name="Scope 1" sheetId="18" r:id="rId3"/>
    <sheet name="Scope 2" sheetId="17" r:id="rId4"/>
    <sheet name="Scope 3" sheetId="16" r:id="rId5"/>
    <sheet name="Outsourced Scope 3" sheetId="23" r:id="rId6"/>
    <sheet name="Summary tables" sheetId="19" r:id="rId7"/>
    <sheet name="Summary charts" sheetId="20" r:id="rId8"/>
    <sheet name="Data Collection Tab - Overview" sheetId="21" r:id="rId9"/>
    <sheet name="Data Collection Tab - Emissions" sheetId="22" r:id="rId10"/>
    <sheet name="GHG Emission Factors" sheetId="1" r:id="rId11"/>
    <sheet name="List Tab" sheetId="6" state="hidden" r:id="rId12"/>
  </sheets>
  <externalReferences>
    <externalReference r:id="rId13"/>
  </externalReferences>
  <definedNames>
    <definedName name="Assumptions" localSheetId="5">#REF!</definedName>
    <definedName name="Assumptions">#REF!</definedName>
    <definedName name="Catering" localSheetId="5">#REF!</definedName>
    <definedName name="Catering">#REF!</definedName>
    <definedName name="Data" localSheetId="5">#REF!</definedName>
    <definedName name="Data">#REF!</definedName>
    <definedName name="Data1">#REF!</definedName>
    <definedName name="Education__further_and_higher">#REF!</definedName>
    <definedName name="Education__schools">#REF!</definedName>
    <definedName name="Entertainment">#REF!</definedName>
    <definedName name="Hospitals">#REF!</definedName>
    <definedName name="Hotels">#REF!</definedName>
    <definedName name="Industrial_Buildings">#REF!</definedName>
    <definedName name="Local_Authority_Buildings">#REF!</definedName>
    <definedName name="Measures">#REF!</definedName>
    <definedName name="MoD_Buildings">#REF!</definedName>
    <definedName name="Offices">#REF!</definedName>
    <definedName name="Primary_Health_Care__GPs_and_Dental_Practices">#REF!</definedName>
    <definedName name="Public_Buildings">#REF!</definedName>
    <definedName name="Select_from_below">#REF!</definedName>
    <definedName name="Sports_and_Recreation">#REF!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51" i="19" l="1"/>
  <c r="F51" i="19"/>
  <c r="F50" i="19"/>
  <c r="E51" i="19"/>
  <c r="D50" i="19"/>
  <c r="D18" i="19"/>
  <c r="F30" i="17"/>
  <c r="G30" i="17" s="1"/>
  <c r="D30" i="17"/>
  <c r="F91" i="19" l="1"/>
  <c r="C97" i="19"/>
  <c r="E97" i="19"/>
  <c r="D97" i="19"/>
  <c r="E96" i="19"/>
  <c r="F96" i="19" s="1"/>
  <c r="D96" i="19"/>
  <c r="E93" i="19"/>
  <c r="E94" i="19"/>
  <c r="F94" i="19" s="1"/>
  <c r="E95" i="19"/>
  <c r="F95" i="19" s="1"/>
  <c r="E92" i="19"/>
  <c r="E91" i="19"/>
  <c r="E54" i="19"/>
  <c r="D88" i="19"/>
  <c r="E88" i="19"/>
  <c r="D89" i="19"/>
  <c r="E89" i="19"/>
  <c r="D90" i="19"/>
  <c r="E90" i="19"/>
  <c r="E87" i="19"/>
  <c r="D87" i="19"/>
  <c r="D78" i="19"/>
  <c r="E78" i="19"/>
  <c r="D79" i="19"/>
  <c r="E79" i="19"/>
  <c r="D80" i="19"/>
  <c r="E80" i="19"/>
  <c r="D81" i="19"/>
  <c r="E81" i="19"/>
  <c r="D82" i="19"/>
  <c r="E82" i="19"/>
  <c r="D83" i="19"/>
  <c r="E83" i="19"/>
  <c r="D84" i="19"/>
  <c r="E84" i="19"/>
  <c r="D85" i="19"/>
  <c r="E85" i="19"/>
  <c r="D86" i="19"/>
  <c r="E86" i="19"/>
  <c r="E77" i="19"/>
  <c r="D77" i="19"/>
  <c r="D72" i="19"/>
  <c r="E72" i="19"/>
  <c r="D73" i="19"/>
  <c r="E73" i="19"/>
  <c r="D74" i="19"/>
  <c r="E74" i="19"/>
  <c r="D75" i="19"/>
  <c r="E75" i="19"/>
  <c r="D76" i="19"/>
  <c r="E76" i="19"/>
  <c r="E71" i="19"/>
  <c r="D71" i="19"/>
  <c r="D69" i="19"/>
  <c r="E69" i="19"/>
  <c r="D70" i="19"/>
  <c r="E70" i="19"/>
  <c r="E68" i="19"/>
  <c r="D68" i="19"/>
  <c r="D67" i="19"/>
  <c r="E67" i="19"/>
  <c r="E66" i="19"/>
  <c r="D66" i="19"/>
  <c r="D65" i="19"/>
  <c r="D58" i="19"/>
  <c r="E58" i="19"/>
  <c r="D59" i="19"/>
  <c r="E59" i="19"/>
  <c r="D60" i="19"/>
  <c r="E60" i="19"/>
  <c r="D61" i="19"/>
  <c r="E61" i="19"/>
  <c r="D62" i="19"/>
  <c r="E62" i="19"/>
  <c r="D63" i="19"/>
  <c r="E63" i="19"/>
  <c r="D64" i="19"/>
  <c r="E64" i="19"/>
  <c r="E57" i="19"/>
  <c r="D57" i="19"/>
  <c r="E56" i="19"/>
  <c r="E55" i="19"/>
  <c r="D56" i="19"/>
  <c r="D55" i="19"/>
  <c r="E53" i="19"/>
  <c r="E52" i="19"/>
  <c r="D53" i="19"/>
  <c r="D54" i="19"/>
  <c r="D52" i="19"/>
  <c r="C87" i="19"/>
  <c r="C77" i="19"/>
  <c r="C71" i="19"/>
  <c r="C68" i="19"/>
  <c r="C66" i="19"/>
  <c r="C65" i="19"/>
  <c r="C57" i="19"/>
  <c r="C55" i="19"/>
  <c r="C52" i="19"/>
  <c r="E50" i="19"/>
  <c r="E48" i="19"/>
  <c r="E49" i="19"/>
  <c r="E47" i="19"/>
  <c r="D48" i="19"/>
  <c r="D49" i="19"/>
  <c r="D47" i="19"/>
  <c r="C50" i="19"/>
  <c r="C47" i="19"/>
  <c r="E46" i="19"/>
  <c r="E44" i="19"/>
  <c r="E45" i="19"/>
  <c r="E43" i="19"/>
  <c r="E42" i="19"/>
  <c r="E35" i="19"/>
  <c r="E36" i="19"/>
  <c r="E37" i="19"/>
  <c r="E38" i="19"/>
  <c r="E39" i="19"/>
  <c r="E40" i="19"/>
  <c r="E41" i="19"/>
  <c r="E34" i="19"/>
  <c r="E33" i="19"/>
  <c r="C46" i="19"/>
  <c r="D46" i="19"/>
  <c r="D44" i="19"/>
  <c r="D45" i="19"/>
  <c r="D43" i="19"/>
  <c r="C43" i="19"/>
  <c r="D42" i="19"/>
  <c r="C42" i="19"/>
  <c r="C34" i="19"/>
  <c r="D33" i="19"/>
  <c r="D28" i="19"/>
  <c r="D27" i="19"/>
  <c r="F87" i="19" s="1"/>
  <c r="D26" i="19"/>
  <c r="F83" i="19" s="1"/>
  <c r="D25" i="19"/>
  <c r="D24" i="19"/>
  <c r="D23" i="19"/>
  <c r="D21" i="19"/>
  <c r="D20" i="19"/>
  <c r="D19" i="19"/>
  <c r="C27" i="19"/>
  <c r="C26" i="19"/>
  <c r="C25" i="19"/>
  <c r="C24" i="19"/>
  <c r="C23" i="19"/>
  <c r="C22" i="19"/>
  <c r="C21" i="19"/>
  <c r="C20" i="19"/>
  <c r="C19" i="19"/>
  <c r="D17" i="19"/>
  <c r="D16" i="19"/>
  <c r="C17" i="19"/>
  <c r="C16" i="19"/>
  <c r="D15" i="19"/>
  <c r="D13" i="19"/>
  <c r="D14" i="19"/>
  <c r="D12" i="19"/>
  <c r="D11" i="19"/>
  <c r="C15" i="19"/>
  <c r="C14" i="19"/>
  <c r="C13" i="19"/>
  <c r="G33" i="23"/>
  <c r="G35" i="23"/>
  <c r="D35" i="23"/>
  <c r="G34" i="23"/>
  <c r="D34" i="23"/>
  <c r="G17" i="23"/>
  <c r="G32" i="16"/>
  <c r="G33" i="16"/>
  <c r="G34" i="16"/>
  <c r="G35" i="16"/>
  <c r="G36" i="16"/>
  <c r="G37" i="16"/>
  <c r="G38" i="16"/>
  <c r="G50" i="16"/>
  <c r="G49" i="16"/>
  <c r="D89" i="16"/>
  <c r="D88" i="16"/>
  <c r="D87" i="16"/>
  <c r="D86" i="16"/>
  <c r="D81" i="16"/>
  <c r="D80" i="16"/>
  <c r="D79" i="16"/>
  <c r="D78" i="16"/>
  <c r="D77" i="16"/>
  <c r="D76" i="16"/>
  <c r="D75" i="16"/>
  <c r="D74" i="16"/>
  <c r="D73" i="16"/>
  <c r="D72" i="16"/>
  <c r="G66" i="16"/>
  <c r="D67" i="16"/>
  <c r="D66" i="16"/>
  <c r="D65" i="16"/>
  <c r="D64" i="16"/>
  <c r="D63" i="16"/>
  <c r="D62" i="16"/>
  <c r="D57" i="16"/>
  <c r="D56" i="16"/>
  <c r="D55" i="16"/>
  <c r="E44" i="16"/>
  <c r="G44" i="16" s="1"/>
  <c r="E65" i="19" s="1"/>
  <c r="D39" i="16"/>
  <c r="D38" i="16"/>
  <c r="D37" i="16"/>
  <c r="D36" i="16"/>
  <c r="D35" i="16"/>
  <c r="D34" i="16"/>
  <c r="D33" i="16"/>
  <c r="D32" i="16"/>
  <c r="G19" i="16"/>
  <c r="G20" i="16"/>
  <c r="G21" i="16"/>
  <c r="G18" i="16"/>
  <c r="D25" i="17"/>
  <c r="D20" i="17"/>
  <c r="D19" i="17"/>
  <c r="D18" i="17"/>
  <c r="G49" i="18"/>
  <c r="G50" i="18"/>
  <c r="G51" i="18"/>
  <c r="D49" i="18"/>
  <c r="G43" i="18"/>
  <c r="G42" i="18"/>
  <c r="G18" i="18"/>
  <c r="G19" i="18"/>
  <c r="D18" i="18"/>
  <c r="D19" i="18"/>
  <c r="G17" i="18"/>
  <c r="G36" i="18"/>
  <c r="D43" i="18"/>
  <c r="D42" i="18"/>
  <c r="D17" i="18"/>
  <c r="F75" i="19" l="1"/>
  <c r="F79" i="19"/>
  <c r="F93" i="19"/>
  <c r="F97" i="19"/>
  <c r="F76" i="19"/>
  <c r="F74" i="19"/>
  <c r="F72" i="19"/>
  <c r="F90" i="19"/>
  <c r="F88" i="19"/>
  <c r="F92" i="19"/>
  <c r="F86" i="19"/>
  <c r="F82" i="19"/>
  <c r="F80" i="19"/>
  <c r="F78" i="19"/>
  <c r="F77" i="19"/>
  <c r="F73" i="19"/>
  <c r="F85" i="19"/>
  <c r="F81" i="19"/>
  <c r="F89" i="19"/>
  <c r="F84" i="19"/>
  <c r="F71" i="19"/>
  <c r="D22" i="19"/>
  <c r="F54" i="19"/>
  <c r="F68" i="19"/>
  <c r="F69" i="19"/>
  <c r="F70" i="19"/>
  <c r="F66" i="19"/>
  <c r="F63" i="19"/>
  <c r="F57" i="19"/>
  <c r="F65" i="19"/>
  <c r="F59" i="19"/>
  <c r="F67" i="19"/>
  <c r="F64" i="19"/>
  <c r="F60" i="19"/>
  <c r="F61" i="19"/>
  <c r="F62" i="19"/>
  <c r="F58" i="19"/>
  <c r="F55" i="19"/>
  <c r="F56" i="19"/>
  <c r="F53" i="19"/>
  <c r="F48" i="19"/>
  <c r="F49" i="19"/>
  <c r="F46" i="19"/>
  <c r="F40" i="19"/>
  <c r="F36" i="19"/>
  <c r="F45" i="19"/>
  <c r="F33" i="19"/>
  <c r="F39" i="19"/>
  <c r="F35" i="19"/>
  <c r="F44" i="19"/>
  <c r="F42" i="19"/>
  <c r="F41" i="19"/>
  <c r="F43" i="19"/>
  <c r="F34" i="19"/>
  <c r="F38" i="19"/>
  <c r="F37" i="19"/>
  <c r="D36" i="18" l="1"/>
  <c r="G57" i="16" l="1"/>
  <c r="G56" i="16"/>
  <c r="G89" i="16"/>
  <c r="G88" i="16"/>
  <c r="G87" i="16"/>
  <c r="G86" i="16"/>
  <c r="G27" i="16"/>
  <c r="G26" i="16"/>
  <c r="G55" i="16"/>
  <c r="G39" i="16"/>
  <c r="D27" i="16"/>
  <c r="D26" i="16"/>
  <c r="G81" i="16"/>
  <c r="G80" i="16"/>
  <c r="G79" i="16"/>
  <c r="G78" i="16"/>
  <c r="G77" i="16"/>
  <c r="G76" i="16"/>
  <c r="G75" i="16"/>
  <c r="G74" i="16"/>
  <c r="G73" i="16"/>
  <c r="G72" i="16"/>
  <c r="G67" i="16"/>
  <c r="G65" i="16"/>
  <c r="G64" i="16"/>
  <c r="G63" i="16"/>
  <c r="G62" i="16"/>
  <c r="E38" i="16"/>
  <c r="E37" i="16"/>
  <c r="E36" i="16"/>
  <c r="E35" i="16"/>
  <c r="E34" i="16"/>
  <c r="E33" i="16"/>
  <c r="E32" i="16"/>
  <c r="G20" i="17"/>
  <c r="G25" i="17"/>
  <c r="G19" i="17"/>
  <c r="G18" i="17"/>
  <c r="F87" i="23" l="1"/>
  <c r="F86" i="23"/>
  <c r="F85" i="23"/>
  <c r="F84" i="23"/>
  <c r="F83" i="23"/>
  <c r="F82" i="23"/>
  <c r="F81" i="23"/>
  <c r="F80" i="23"/>
  <c r="F79" i="23"/>
  <c r="F78" i="23"/>
  <c r="F77" i="23"/>
  <c r="F76" i="23"/>
  <c r="F75" i="23"/>
  <c r="F27" i="23"/>
  <c r="F26" i="23"/>
  <c r="F25" i="23"/>
  <c r="F52" i="23"/>
  <c r="C91" i="19"/>
  <c r="D38" i="19"/>
  <c r="D39" i="19"/>
  <c r="D40" i="19"/>
  <c r="D41" i="19"/>
  <c r="D37" i="19"/>
  <c r="D33" i="23"/>
  <c r="E116" i="23"/>
  <c r="E115" i="23"/>
  <c r="E114" i="23"/>
  <c r="E113" i="23"/>
  <c r="H112" i="23"/>
  <c r="G112" i="23"/>
  <c r="E112" i="23"/>
  <c r="H111" i="23"/>
  <c r="G111" i="23"/>
  <c r="E111" i="23"/>
  <c r="H110" i="23"/>
  <c r="G110" i="23"/>
  <c r="E110" i="23"/>
  <c r="H109" i="23"/>
  <c r="G109" i="23"/>
  <c r="E109" i="23"/>
  <c r="H108" i="23"/>
  <c r="G108" i="23"/>
  <c r="E108" i="23"/>
  <c r="H107" i="23"/>
  <c r="G107" i="23"/>
  <c r="E107" i="23"/>
  <c r="H106" i="23"/>
  <c r="G106" i="23"/>
  <c r="E106" i="23"/>
  <c r="E101" i="23"/>
  <c r="E100" i="23"/>
  <c r="E99" i="23"/>
  <c r="E98" i="23"/>
  <c r="H97" i="23"/>
  <c r="G97" i="23"/>
  <c r="E97" i="23"/>
  <c r="H96" i="23"/>
  <c r="G96" i="23"/>
  <c r="E96" i="23"/>
  <c r="H95" i="23"/>
  <c r="G95" i="23"/>
  <c r="E95" i="23"/>
  <c r="G94" i="23"/>
  <c r="H94" i="23" s="1"/>
  <c r="E94" i="23"/>
  <c r="H93" i="23"/>
  <c r="G93" i="23"/>
  <c r="E93" i="23"/>
  <c r="H92" i="23"/>
  <c r="G92" i="23"/>
  <c r="E92" i="23"/>
  <c r="F26" i="18"/>
  <c r="F25" i="18"/>
  <c r="F24" i="18"/>
  <c r="D27" i="18"/>
  <c r="D28" i="18"/>
  <c r="D29" i="18"/>
  <c r="D30" i="18"/>
  <c r="C96" i="19"/>
  <c r="C92" i="19"/>
  <c r="D87" i="23"/>
  <c r="D86" i="23"/>
  <c r="D85" i="23"/>
  <c r="D84" i="23"/>
  <c r="D83" i="23"/>
  <c r="D82" i="23"/>
  <c r="D81" i="23"/>
  <c r="D80" i="23"/>
  <c r="D79" i="23"/>
  <c r="D78" i="23"/>
  <c r="D77" i="23"/>
  <c r="D76" i="23"/>
  <c r="D75" i="23"/>
  <c r="D52" i="23"/>
  <c r="D28" i="23"/>
  <c r="D27" i="23"/>
  <c r="D26" i="23"/>
  <c r="D25" i="23"/>
  <c r="D17" i="23"/>
  <c r="D93" i="19" l="1"/>
  <c r="D94" i="19"/>
  <c r="D95" i="19"/>
  <c r="D92" i="19"/>
  <c r="D91" i="19"/>
  <c r="G87" i="23" l="1"/>
  <c r="G86" i="23"/>
  <c r="G85" i="23"/>
  <c r="G84" i="23"/>
  <c r="G83" i="23"/>
  <c r="G82" i="23"/>
  <c r="G81" i="23"/>
  <c r="G80" i="23"/>
  <c r="G79" i="23"/>
  <c r="G78" i="23"/>
  <c r="G77" i="23"/>
  <c r="G76" i="23"/>
  <c r="G75" i="23"/>
  <c r="G52" i="23"/>
  <c r="G27" i="23"/>
  <c r="G26" i="23"/>
  <c r="G25" i="23"/>
  <c r="H76" i="22"/>
  <c r="H75" i="22"/>
  <c r="H74" i="22"/>
  <c r="H73" i="22"/>
  <c r="H72" i="22"/>
  <c r="H71" i="22"/>
  <c r="H70" i="22"/>
  <c r="H69" i="22"/>
  <c r="H68" i="22"/>
  <c r="H67" i="22"/>
  <c r="H66" i="22"/>
  <c r="H65" i="22"/>
  <c r="H64" i="22"/>
  <c r="A64" i="22"/>
  <c r="B64" i="22"/>
  <c r="C64" i="22"/>
  <c r="A65" i="22"/>
  <c r="B65" i="22"/>
  <c r="C65" i="22"/>
  <c r="A66" i="22"/>
  <c r="B66" i="22"/>
  <c r="C66" i="22"/>
  <c r="A67" i="22"/>
  <c r="B67" i="22"/>
  <c r="C67" i="22"/>
  <c r="A68" i="22"/>
  <c r="B68" i="22"/>
  <c r="C68" i="22"/>
  <c r="A69" i="22"/>
  <c r="B69" i="22"/>
  <c r="C69" i="22"/>
  <c r="A70" i="22"/>
  <c r="B70" i="22"/>
  <c r="C70" i="22"/>
  <c r="A71" i="22"/>
  <c r="B71" i="22"/>
  <c r="C71" i="22"/>
  <c r="A72" i="22"/>
  <c r="B72" i="22"/>
  <c r="C72" i="22"/>
  <c r="A73" i="22"/>
  <c r="B73" i="22"/>
  <c r="C73" i="22"/>
  <c r="A74" i="22"/>
  <c r="B74" i="22"/>
  <c r="C74" i="22"/>
  <c r="A75" i="22"/>
  <c r="B75" i="22"/>
  <c r="C75" i="22"/>
  <c r="A76" i="22"/>
  <c r="B76" i="22"/>
  <c r="C76" i="22"/>
  <c r="I76" i="22" l="1"/>
  <c r="I75" i="22"/>
  <c r="I74" i="22"/>
  <c r="I73" i="22"/>
  <c r="I72" i="22"/>
  <c r="I71" i="22"/>
  <c r="I70" i="22"/>
  <c r="I69" i="22"/>
  <c r="I68" i="22"/>
  <c r="I67" i="22"/>
  <c r="I66" i="22"/>
  <c r="I65" i="22"/>
  <c r="I64" i="22"/>
  <c r="D21" i="16" l="1"/>
  <c r="D20" i="16"/>
  <c r="D19" i="16"/>
  <c r="D18" i="16"/>
  <c r="J64" i="22" l="1"/>
  <c r="J72" i="22"/>
  <c r="J65" i="22"/>
  <c r="J73" i="22"/>
  <c r="J66" i="22"/>
  <c r="J74" i="22"/>
  <c r="J70" i="22"/>
  <c r="J71" i="22"/>
  <c r="J67" i="22"/>
  <c r="J75" i="22"/>
  <c r="J68" i="22"/>
  <c r="J76" i="22"/>
  <c r="J69" i="22"/>
  <c r="H101" i="22"/>
  <c r="H100" i="22"/>
  <c r="H99" i="22"/>
  <c r="H98" i="22"/>
  <c r="H97" i="22"/>
  <c r="H96" i="22"/>
  <c r="I95" i="22"/>
  <c r="H95" i="22"/>
  <c r="I94" i="22"/>
  <c r="H94" i="22"/>
  <c r="H93" i="22"/>
  <c r="H92" i="22"/>
  <c r="H91" i="22"/>
  <c r="H90" i="22"/>
  <c r="H89" i="22"/>
  <c r="H88" i="22"/>
  <c r="H87" i="22"/>
  <c r="H86" i="22"/>
  <c r="H85" i="22"/>
  <c r="H84" i="22"/>
  <c r="I83" i="22"/>
  <c r="H83" i="22"/>
  <c r="I82" i="22"/>
  <c r="H82" i="22"/>
  <c r="H81" i="22"/>
  <c r="H80" i="22"/>
  <c r="H79" i="22"/>
  <c r="I78" i="22"/>
  <c r="H78" i="22"/>
  <c r="H77" i="22"/>
  <c r="H128" i="22"/>
  <c r="H127" i="22"/>
  <c r="H126" i="22"/>
  <c r="H125" i="22"/>
  <c r="H124" i="22"/>
  <c r="H123" i="22"/>
  <c r="H122" i="22"/>
  <c r="H121" i="22"/>
  <c r="I120" i="22"/>
  <c r="H120" i="22"/>
  <c r="I119" i="22"/>
  <c r="H119" i="22"/>
  <c r="H118" i="22"/>
  <c r="H117" i="22"/>
  <c r="H116" i="22"/>
  <c r="H115" i="22"/>
  <c r="H114" i="22"/>
  <c r="H113" i="22"/>
  <c r="H112" i="22"/>
  <c r="H111" i="22"/>
  <c r="H110" i="22"/>
  <c r="H109" i="22"/>
  <c r="H108" i="22"/>
  <c r="H107" i="22"/>
  <c r="H106" i="22"/>
  <c r="H105" i="22"/>
  <c r="H104" i="22"/>
  <c r="A78" i="22"/>
  <c r="A79" i="22"/>
  <c r="A80" i="22"/>
  <c r="A81" i="22"/>
  <c r="A82" i="22"/>
  <c r="A83" i="22"/>
  <c r="A84" i="22"/>
  <c r="A85" i="22"/>
  <c r="A86" i="22"/>
  <c r="A87" i="22"/>
  <c r="A88" i="22"/>
  <c r="A89" i="22"/>
  <c r="A90" i="22"/>
  <c r="A91" i="22"/>
  <c r="A92" i="22"/>
  <c r="A93" i="22"/>
  <c r="A94" i="22"/>
  <c r="A95" i="22"/>
  <c r="A96" i="22"/>
  <c r="A97" i="22"/>
  <c r="A98" i="22"/>
  <c r="A99" i="22"/>
  <c r="A100" i="22"/>
  <c r="A101" i="22"/>
  <c r="A102" i="22"/>
  <c r="C128" i="22"/>
  <c r="B128" i="22"/>
  <c r="C127" i="22"/>
  <c r="B127" i="22"/>
  <c r="C126" i="22"/>
  <c r="B126" i="22"/>
  <c r="C125" i="22"/>
  <c r="B125" i="22"/>
  <c r="C124" i="22"/>
  <c r="B124" i="22"/>
  <c r="C123" i="22"/>
  <c r="B123" i="22"/>
  <c r="C122" i="22"/>
  <c r="B122" i="22"/>
  <c r="C121" i="22"/>
  <c r="B121" i="22"/>
  <c r="C120" i="22"/>
  <c r="B120" i="22"/>
  <c r="C119" i="22"/>
  <c r="B119" i="22"/>
  <c r="C118" i="22"/>
  <c r="B118" i="22"/>
  <c r="C117" i="22"/>
  <c r="B117" i="22"/>
  <c r="C116" i="22"/>
  <c r="B116" i="22"/>
  <c r="C115" i="22"/>
  <c r="B115" i="22"/>
  <c r="C114" i="22"/>
  <c r="B114" i="22"/>
  <c r="C113" i="22"/>
  <c r="B113" i="22"/>
  <c r="C112" i="22"/>
  <c r="B112" i="22"/>
  <c r="C111" i="22"/>
  <c r="B111" i="22"/>
  <c r="C110" i="22"/>
  <c r="B110" i="22"/>
  <c r="C109" i="22"/>
  <c r="B109" i="22"/>
  <c r="C108" i="22"/>
  <c r="B108" i="22"/>
  <c r="C107" i="22"/>
  <c r="B107" i="22"/>
  <c r="C106" i="22"/>
  <c r="B106" i="22"/>
  <c r="C105" i="22"/>
  <c r="B105" i="22"/>
  <c r="C104" i="22"/>
  <c r="B104" i="22"/>
  <c r="H103" i="22"/>
  <c r="C103" i="22"/>
  <c r="B103" i="22"/>
  <c r="H102" i="22"/>
  <c r="C102" i="22"/>
  <c r="B102" i="22"/>
  <c r="C101" i="22"/>
  <c r="B101" i="22"/>
  <c r="C100" i="22"/>
  <c r="B100" i="22"/>
  <c r="C99" i="22"/>
  <c r="B99" i="22"/>
  <c r="C98" i="22"/>
  <c r="B98" i="22"/>
  <c r="C97" i="22"/>
  <c r="B97" i="22"/>
  <c r="C96" i="22"/>
  <c r="B96" i="22"/>
  <c r="C95" i="22"/>
  <c r="B95" i="22"/>
  <c r="C94" i="22"/>
  <c r="B94" i="22"/>
  <c r="C93" i="22"/>
  <c r="B93" i="22"/>
  <c r="C92" i="22"/>
  <c r="B92" i="22"/>
  <c r="C91" i="22"/>
  <c r="B91" i="22"/>
  <c r="C90" i="22"/>
  <c r="B90" i="22"/>
  <c r="C89" i="22"/>
  <c r="B89" i="22"/>
  <c r="C88" i="22"/>
  <c r="B88" i="22"/>
  <c r="C87" i="22"/>
  <c r="B87" i="22"/>
  <c r="C86" i="22"/>
  <c r="B86" i="22"/>
  <c r="C85" i="22"/>
  <c r="B85" i="22"/>
  <c r="C84" i="22"/>
  <c r="B84" i="22"/>
  <c r="C83" i="22"/>
  <c r="B83" i="22"/>
  <c r="C82" i="22"/>
  <c r="B82" i="22"/>
  <c r="C81" i="22"/>
  <c r="B81" i="22"/>
  <c r="C80" i="22"/>
  <c r="B80" i="22"/>
  <c r="C79" i="22"/>
  <c r="B79" i="22"/>
  <c r="C78" i="22"/>
  <c r="B78" i="22"/>
  <c r="A103" i="22"/>
  <c r="A104" i="22"/>
  <c r="A105" i="22"/>
  <c r="A106" i="22"/>
  <c r="A107" i="22"/>
  <c r="A108" i="22"/>
  <c r="A109" i="22"/>
  <c r="A110" i="22"/>
  <c r="A111" i="22"/>
  <c r="A112" i="22"/>
  <c r="A113" i="22"/>
  <c r="A114" i="22"/>
  <c r="A115" i="22"/>
  <c r="A116" i="22"/>
  <c r="J103" i="22"/>
  <c r="I103" i="22"/>
  <c r="J102" i="22"/>
  <c r="I102" i="22"/>
  <c r="J101" i="22"/>
  <c r="I101" i="22"/>
  <c r="J100" i="22"/>
  <c r="I100" i="22"/>
  <c r="J126" i="22"/>
  <c r="I99" i="22"/>
  <c r="J98" i="22"/>
  <c r="I98" i="22"/>
  <c r="J97" i="22"/>
  <c r="I97" i="22"/>
  <c r="I96" i="22"/>
  <c r="J95" i="22"/>
  <c r="I121" i="22"/>
  <c r="J120" i="22"/>
  <c r="I93" i="22"/>
  <c r="J92" i="22"/>
  <c r="I92" i="22"/>
  <c r="J118" i="22"/>
  <c r="I91" i="22"/>
  <c r="J90" i="22"/>
  <c r="I90" i="22"/>
  <c r="J89" i="22"/>
  <c r="I89" i="22"/>
  <c r="J115" i="22"/>
  <c r="I88" i="22"/>
  <c r="I87" i="22"/>
  <c r="J113" i="22"/>
  <c r="I86" i="22"/>
  <c r="J85" i="22"/>
  <c r="I84" i="22"/>
  <c r="J82" i="22"/>
  <c r="I81" i="22"/>
  <c r="J107" i="22"/>
  <c r="I80" i="22"/>
  <c r="I79" i="22"/>
  <c r="I77" i="22"/>
  <c r="J110" i="22" l="1"/>
  <c r="J105" i="22"/>
  <c r="F52" i="19"/>
  <c r="I108" i="22"/>
  <c r="I115" i="22"/>
  <c r="I125" i="22"/>
  <c r="I114" i="22"/>
  <c r="I118" i="22"/>
  <c r="J77" i="22"/>
  <c r="I104" i="22"/>
  <c r="I124" i="22"/>
  <c r="I128" i="22"/>
  <c r="I112" i="22"/>
  <c r="I116" i="22"/>
  <c r="I107" i="22"/>
  <c r="I126" i="22"/>
  <c r="I113" i="22"/>
  <c r="I117" i="22"/>
  <c r="I127" i="22"/>
  <c r="I106" i="22"/>
  <c r="I111" i="22"/>
  <c r="I123" i="22"/>
  <c r="J121" i="22"/>
  <c r="J79" i="22"/>
  <c r="J93" i="22"/>
  <c r="J119" i="22"/>
  <c r="J80" i="22"/>
  <c r="J116" i="22"/>
  <c r="J108" i="22"/>
  <c r="J124" i="22"/>
  <c r="I122" i="22"/>
  <c r="J127" i="22"/>
  <c r="J83" i="22"/>
  <c r="J91" i="22"/>
  <c r="J99" i="22"/>
  <c r="I109" i="22"/>
  <c r="J114" i="22"/>
  <c r="J122" i="22"/>
  <c r="J78" i="22"/>
  <c r="J86" i="22"/>
  <c r="J88" i="22"/>
  <c r="J109" i="22"/>
  <c r="J117" i="22"/>
  <c r="J125" i="22"/>
  <c r="J81" i="22"/>
  <c r="J104" i="22"/>
  <c r="J112" i="22"/>
  <c r="J128" i="22"/>
  <c r="I110" i="22"/>
  <c r="J87" i="22"/>
  <c r="I105" i="22"/>
  <c r="I85" i="22"/>
  <c r="J84" i="22" l="1"/>
  <c r="J94" i="22"/>
  <c r="J111" i="22"/>
  <c r="J106" i="22"/>
  <c r="J123" i="22"/>
  <c r="J96" i="22"/>
  <c r="H2" i="22" l="1"/>
  <c r="H55" i="22"/>
  <c r="I55" i="22"/>
  <c r="I29" i="22"/>
  <c r="I54" i="22"/>
  <c r="H54" i="22"/>
  <c r="I132" i="22"/>
  <c r="J132" i="22"/>
  <c r="J131" i="22"/>
  <c r="H130" i="22"/>
  <c r="I130" i="22"/>
  <c r="H129" i="22"/>
  <c r="I129" i="22"/>
  <c r="I63" i="22"/>
  <c r="J36" i="22"/>
  <c r="I35" i="22"/>
  <c r="J33" i="22"/>
  <c r="I31" i="22"/>
  <c r="I40" i="22"/>
  <c r="I14" i="22"/>
  <c r="I16" i="22"/>
  <c r="I44" i="22"/>
  <c r="I18" i="22"/>
  <c r="I46" i="22"/>
  <c r="I47" i="22"/>
  <c r="I21" i="22"/>
  <c r="I22" i="22"/>
  <c r="I23" i="22"/>
  <c r="I24" i="22"/>
  <c r="I25" i="22"/>
  <c r="J25" i="22"/>
  <c r="I26" i="22"/>
  <c r="J53" i="22"/>
  <c r="I38" i="22"/>
  <c r="I37" i="22"/>
  <c r="J37" i="22"/>
  <c r="I28" i="22"/>
  <c r="I27" i="22"/>
  <c r="I4" i="22"/>
  <c r="G25" i="18"/>
  <c r="G26" i="18"/>
  <c r="J11" i="22"/>
  <c r="G24" i="18"/>
  <c r="J8" i="22" s="1"/>
  <c r="I3" i="22"/>
  <c r="I62" i="22"/>
  <c r="I131" i="22"/>
  <c r="H40" i="22"/>
  <c r="H41" i="22"/>
  <c r="I41" i="22"/>
  <c r="H42" i="22"/>
  <c r="I42" i="22"/>
  <c r="H43" i="22"/>
  <c r="I43" i="22"/>
  <c r="H44" i="22"/>
  <c r="H45" i="22"/>
  <c r="H46" i="22"/>
  <c r="H47" i="22"/>
  <c r="H48" i="22"/>
  <c r="I48" i="22"/>
  <c r="H49" i="22"/>
  <c r="I49" i="22"/>
  <c r="H50" i="22"/>
  <c r="I50" i="22"/>
  <c r="H51" i="22"/>
  <c r="I51" i="22"/>
  <c r="H52" i="22"/>
  <c r="I52" i="22"/>
  <c r="H53" i="22"/>
  <c r="I53" i="22"/>
  <c r="H56" i="22"/>
  <c r="I56" i="22"/>
  <c r="H57" i="22"/>
  <c r="H58" i="22"/>
  <c r="I58" i="22"/>
  <c r="H59" i="22"/>
  <c r="I59" i="22"/>
  <c r="H60" i="22"/>
  <c r="I60" i="22"/>
  <c r="H61" i="22"/>
  <c r="I61" i="22"/>
  <c r="I39" i="22"/>
  <c r="H39" i="22"/>
  <c r="H30" i="22"/>
  <c r="I30" i="22"/>
  <c r="H31" i="22"/>
  <c r="H32" i="22"/>
  <c r="I32" i="22"/>
  <c r="H33" i="22"/>
  <c r="I33" i="22"/>
  <c r="H34" i="22"/>
  <c r="I34" i="22"/>
  <c r="H35" i="22"/>
  <c r="H36" i="22"/>
  <c r="I36" i="22"/>
  <c r="H29" i="22"/>
  <c r="H13" i="22"/>
  <c r="H14" i="22"/>
  <c r="H15" i="22"/>
  <c r="I15" i="22"/>
  <c r="H16" i="22"/>
  <c r="H17" i="22"/>
  <c r="I17" i="22"/>
  <c r="H18" i="22"/>
  <c r="H19" i="22"/>
  <c r="H20" i="22"/>
  <c r="I20" i="22"/>
  <c r="H21" i="22"/>
  <c r="H22" i="22"/>
  <c r="H23" i="22"/>
  <c r="H24" i="22"/>
  <c r="H25" i="22"/>
  <c r="H26" i="22"/>
  <c r="I12" i="22"/>
  <c r="H12" i="22"/>
  <c r="I9" i="22"/>
  <c r="I10" i="22"/>
  <c r="I11" i="22"/>
  <c r="I8" i="22"/>
  <c r="I5" i="22"/>
  <c r="I7" i="22"/>
  <c r="H7" i="22"/>
  <c r="I6" i="22"/>
  <c r="H6" i="22"/>
  <c r="H3" i="22"/>
  <c r="I2" i="22"/>
  <c r="H38" i="22"/>
  <c r="H37" i="22"/>
  <c r="H28" i="22"/>
  <c r="H27" i="22"/>
  <c r="H132" i="22"/>
  <c r="H131" i="22"/>
  <c r="H63" i="22"/>
  <c r="H62" i="22"/>
  <c r="H9" i="22"/>
  <c r="H10" i="22"/>
  <c r="H11" i="22"/>
  <c r="H8" i="22"/>
  <c r="H5" i="22"/>
  <c r="H4" i="22"/>
  <c r="L2" i="21"/>
  <c r="K2" i="21"/>
  <c r="J2" i="21"/>
  <c r="I2" i="21"/>
  <c r="H2" i="21"/>
  <c r="G2" i="21"/>
  <c r="F2" i="21"/>
  <c r="E2" i="21"/>
  <c r="D2" i="21"/>
  <c r="C2" i="21"/>
  <c r="B2" i="21"/>
  <c r="A2" i="21"/>
  <c r="G11" i="22"/>
  <c r="C3" i="22"/>
  <c r="C4" i="22"/>
  <c r="C5" i="22"/>
  <c r="C6" i="22"/>
  <c r="C7" i="22"/>
  <c r="C8" i="22"/>
  <c r="C9" i="22"/>
  <c r="C10" i="22"/>
  <c r="C11" i="22"/>
  <c r="C12" i="22"/>
  <c r="C13" i="22"/>
  <c r="C14" i="22"/>
  <c r="C15" i="22"/>
  <c r="C16" i="22"/>
  <c r="C17" i="22"/>
  <c r="C18" i="22"/>
  <c r="C19" i="22"/>
  <c r="C20" i="22"/>
  <c r="C21" i="22"/>
  <c r="C22" i="22"/>
  <c r="C23" i="22"/>
  <c r="C24" i="22"/>
  <c r="C25" i="22"/>
  <c r="C26" i="22"/>
  <c r="C27" i="22"/>
  <c r="C28" i="22"/>
  <c r="C29" i="22"/>
  <c r="C30" i="22"/>
  <c r="C31" i="22"/>
  <c r="C32" i="22"/>
  <c r="C33" i="22"/>
  <c r="C34" i="22"/>
  <c r="C35" i="22"/>
  <c r="C36" i="22"/>
  <c r="C37" i="22"/>
  <c r="C38" i="22"/>
  <c r="C39" i="22"/>
  <c r="C40" i="22"/>
  <c r="C41" i="22"/>
  <c r="C42" i="22"/>
  <c r="C43" i="22"/>
  <c r="C44" i="22"/>
  <c r="C45" i="22"/>
  <c r="C46" i="22"/>
  <c r="C47" i="22"/>
  <c r="C48" i="22"/>
  <c r="C49" i="22"/>
  <c r="C50" i="22"/>
  <c r="C51" i="22"/>
  <c r="C52" i="22"/>
  <c r="C53" i="22"/>
  <c r="C54" i="22"/>
  <c r="C55" i="22"/>
  <c r="C56" i="22"/>
  <c r="C57" i="22"/>
  <c r="C58" i="22"/>
  <c r="C59" i="22"/>
  <c r="C60" i="22"/>
  <c r="C61" i="22"/>
  <c r="C62" i="22"/>
  <c r="C63" i="22"/>
  <c r="C77" i="22"/>
  <c r="C129" i="22"/>
  <c r="C130" i="22"/>
  <c r="C131" i="22"/>
  <c r="C132" i="22"/>
  <c r="C2" i="22"/>
  <c r="B3" i="22"/>
  <c r="B4" i="22"/>
  <c r="B5" i="22"/>
  <c r="B6" i="22"/>
  <c r="B7" i="22"/>
  <c r="B8" i="22"/>
  <c r="B9" i="22"/>
  <c r="B10" i="22"/>
  <c r="B11" i="22"/>
  <c r="B12" i="22"/>
  <c r="B13" i="22"/>
  <c r="B14" i="22"/>
  <c r="B15" i="22"/>
  <c r="B16" i="22"/>
  <c r="B17" i="22"/>
  <c r="B18" i="22"/>
  <c r="B19" i="22"/>
  <c r="B20" i="22"/>
  <c r="B21" i="22"/>
  <c r="B22" i="22"/>
  <c r="B23" i="22"/>
  <c r="B24" i="22"/>
  <c r="B25" i="22"/>
  <c r="B26" i="22"/>
  <c r="B27" i="22"/>
  <c r="B28" i="22"/>
  <c r="B29" i="22"/>
  <c r="B30" i="22"/>
  <c r="B31" i="22"/>
  <c r="B32" i="22"/>
  <c r="B33" i="22"/>
  <c r="B34" i="22"/>
  <c r="B35" i="22"/>
  <c r="B36" i="22"/>
  <c r="B37" i="22"/>
  <c r="B38" i="22"/>
  <c r="B39" i="22"/>
  <c r="B40" i="22"/>
  <c r="B41" i="22"/>
  <c r="B42" i="22"/>
  <c r="B43" i="22"/>
  <c r="B44" i="22"/>
  <c r="B45" i="22"/>
  <c r="B46" i="22"/>
  <c r="B47" i="22"/>
  <c r="B48" i="22"/>
  <c r="B49" i="22"/>
  <c r="B50" i="22"/>
  <c r="B51" i="22"/>
  <c r="B52" i="22"/>
  <c r="B53" i="22"/>
  <c r="B54" i="22"/>
  <c r="B55" i="22"/>
  <c r="B56" i="22"/>
  <c r="B57" i="22"/>
  <c r="B58" i="22"/>
  <c r="B59" i="22"/>
  <c r="B60" i="22"/>
  <c r="B61" i="22"/>
  <c r="B62" i="22"/>
  <c r="B63" i="22"/>
  <c r="B77" i="22"/>
  <c r="B129" i="22"/>
  <c r="B130" i="22"/>
  <c r="B131" i="22"/>
  <c r="B132" i="22"/>
  <c r="B2" i="22"/>
  <c r="A3" i="22"/>
  <c r="A4" i="22"/>
  <c r="A5" i="22"/>
  <c r="A6" i="22"/>
  <c r="A7" i="22"/>
  <c r="A8" i="22"/>
  <c r="A9" i="22"/>
  <c r="A10" i="22"/>
  <c r="A11" i="22"/>
  <c r="A12" i="22"/>
  <c r="A13" i="22"/>
  <c r="A14" i="22"/>
  <c r="A15" i="22"/>
  <c r="A16" i="22"/>
  <c r="A17" i="22"/>
  <c r="A18" i="22"/>
  <c r="A19" i="22"/>
  <c r="A20" i="22"/>
  <c r="A21" i="22"/>
  <c r="A22" i="22"/>
  <c r="A23" i="22"/>
  <c r="A24" i="22"/>
  <c r="A25" i="22"/>
  <c r="A26" i="22"/>
  <c r="A27" i="22"/>
  <c r="A28" i="22"/>
  <c r="A29" i="22"/>
  <c r="A30" i="22"/>
  <c r="A31" i="22"/>
  <c r="A32" i="22"/>
  <c r="A33" i="22"/>
  <c r="A34" i="22"/>
  <c r="A35" i="22"/>
  <c r="A36" i="22"/>
  <c r="A37" i="22"/>
  <c r="A38" i="22"/>
  <c r="A39" i="22"/>
  <c r="A40" i="22"/>
  <c r="A41" i="22"/>
  <c r="A42" i="22"/>
  <c r="A43" i="22"/>
  <c r="A44" i="22"/>
  <c r="A45" i="22"/>
  <c r="A46" i="22"/>
  <c r="A47" i="22"/>
  <c r="A48" i="22"/>
  <c r="A49" i="22"/>
  <c r="A50" i="22"/>
  <c r="A51" i="22"/>
  <c r="A52" i="22"/>
  <c r="A53" i="22"/>
  <c r="A54" i="22"/>
  <c r="A55" i="22"/>
  <c r="A56" i="22"/>
  <c r="A57" i="22"/>
  <c r="A58" i="22"/>
  <c r="A59" i="22"/>
  <c r="A60" i="22"/>
  <c r="A61" i="22"/>
  <c r="A62" i="22"/>
  <c r="A63" i="22"/>
  <c r="A77" i="22"/>
  <c r="A117" i="22"/>
  <c r="A118" i="22"/>
  <c r="A119" i="22"/>
  <c r="A120" i="22"/>
  <c r="A121" i="22"/>
  <c r="A122" i="22"/>
  <c r="A123" i="22"/>
  <c r="A124" i="22"/>
  <c r="A125" i="22"/>
  <c r="A126" i="22"/>
  <c r="A127" i="22"/>
  <c r="A128" i="22"/>
  <c r="A129" i="22"/>
  <c r="A130" i="22"/>
  <c r="A131" i="22"/>
  <c r="A132" i="22"/>
  <c r="A2" i="22"/>
  <c r="D24" i="18"/>
  <c r="D25" i="18"/>
  <c r="D26" i="18"/>
  <c r="C49" i="19"/>
  <c r="C33" i="19"/>
  <c r="C12" i="19"/>
  <c r="C11" i="19"/>
  <c r="D31" i="18"/>
  <c r="D44" i="16"/>
  <c r="D50" i="16"/>
  <c r="D49" i="16"/>
  <c r="D27" i="14"/>
  <c r="J63" i="22" l="1"/>
  <c r="J4" i="22"/>
  <c r="J41" i="22"/>
  <c r="J14" i="22"/>
  <c r="J10" i="22"/>
  <c r="J7" i="22"/>
  <c r="J62" i="22"/>
  <c r="J38" i="22"/>
  <c r="J61" i="22"/>
  <c r="J34" i="22"/>
  <c r="J60" i="22"/>
  <c r="J57" i="22"/>
  <c r="J54" i="22"/>
  <c r="J30" i="22"/>
  <c r="J56" i="22"/>
  <c r="J26" i="22"/>
  <c r="J27" i="22"/>
  <c r="J52" i="22"/>
  <c r="J20" i="22"/>
  <c r="J50" i="22"/>
  <c r="J22" i="22"/>
  <c r="J49" i="22"/>
  <c r="J45" i="22"/>
  <c r="J43" i="22"/>
  <c r="J44" i="22"/>
  <c r="J40" i="22"/>
  <c r="J42" i="22"/>
  <c r="J5" i="22"/>
  <c r="J28" i="22"/>
  <c r="J16" i="22"/>
  <c r="J35" i="22"/>
  <c r="J59" i="22"/>
  <c r="J29" i="22"/>
  <c r="I13" i="22"/>
  <c r="J24" i="22"/>
  <c r="J51" i="22"/>
  <c r="J19" i="22"/>
  <c r="J31" i="22"/>
  <c r="J32" i="22"/>
  <c r="J47" i="22"/>
  <c r="I57" i="22"/>
  <c r="I19" i="22"/>
  <c r="I45" i="22"/>
  <c r="J18" i="22"/>
  <c r="J17" i="22"/>
  <c r="J13" i="22"/>
  <c r="J12" i="22"/>
  <c r="J9" i="22"/>
  <c r="J39" i="22"/>
  <c r="J46" i="22"/>
  <c r="J55" i="22"/>
  <c r="J58" i="22"/>
  <c r="J23" i="22"/>
  <c r="J15" i="22"/>
  <c r="J3" i="22" l="1"/>
  <c r="J48" i="22"/>
  <c r="J21" i="22"/>
  <c r="J6" i="22"/>
  <c r="J130" i="22"/>
  <c r="J2" i="22"/>
  <c r="J129" i="22"/>
  <c r="F47" i="19" l="1"/>
  <c r="D29" i="19"/>
  <c r="E18" i="19" s="1"/>
  <c r="G47" i="19" l="1"/>
  <c r="G43" i="19"/>
  <c r="G39" i="19"/>
  <c r="G35" i="19"/>
  <c r="G46" i="19"/>
  <c r="G42" i="19"/>
  <c r="G38" i="19"/>
  <c r="G34" i="19"/>
  <c r="G48" i="19"/>
  <c r="G41" i="19"/>
  <c r="G37" i="19"/>
  <c r="G33" i="19"/>
  <c r="G49" i="19"/>
  <c r="G44" i="19"/>
  <c r="G40" i="19"/>
  <c r="G36" i="19"/>
  <c r="G45" i="19"/>
  <c r="G89" i="19"/>
  <c r="G88" i="19"/>
  <c r="G90" i="19"/>
  <c r="G86" i="19"/>
  <c r="G82" i="19"/>
  <c r="G78" i="19"/>
  <c r="G74" i="19"/>
  <c r="G80" i="19"/>
  <c r="G79" i="19"/>
  <c r="G85" i="19"/>
  <c r="G81" i="19"/>
  <c r="G73" i="19"/>
  <c r="G84" i="19"/>
  <c r="G76" i="19"/>
  <c r="G72" i="19"/>
  <c r="G83" i="19"/>
  <c r="G75" i="19"/>
  <c r="G67" i="19"/>
  <c r="G70" i="19"/>
  <c r="G69" i="19"/>
  <c r="G58" i="19"/>
  <c r="G62" i="19"/>
  <c r="G64" i="19"/>
  <c r="G61" i="19"/>
  <c r="G60" i="19"/>
  <c r="G59" i="19"/>
  <c r="G63" i="19"/>
  <c r="G57" i="19"/>
  <c r="G54" i="19"/>
  <c r="G65" i="19"/>
  <c r="G56" i="19"/>
  <c r="G53" i="19"/>
  <c r="G55" i="19"/>
  <c r="E21" i="19"/>
  <c r="E25" i="19"/>
  <c r="E17" i="19"/>
  <c r="E22" i="19"/>
  <c r="E26" i="19"/>
  <c r="E15" i="19"/>
  <c r="E14" i="19"/>
  <c r="E20" i="19"/>
  <c r="E12" i="19"/>
  <c r="E23" i="19"/>
  <c r="E24" i="19"/>
  <c r="E19" i="19"/>
  <c r="E13" i="19"/>
  <c r="E28" i="19"/>
  <c r="E27" i="19"/>
  <c r="E16" i="19"/>
  <c r="G95" i="19"/>
  <c r="G93" i="19"/>
  <c r="G92" i="19"/>
  <c r="G96" i="19"/>
  <c r="G94" i="19"/>
  <c r="G97" i="19"/>
  <c r="G91" i="19"/>
  <c r="G77" i="19"/>
  <c r="G68" i="19"/>
  <c r="G71" i="19"/>
  <c r="G87" i="19"/>
  <c r="G50" i="19"/>
  <c r="G66" i="19"/>
  <c r="G52" i="19"/>
  <c r="E11" i="19"/>
  <c r="G98" i="19" l="1"/>
  <c r="E29" i="19"/>
</calcChain>
</file>

<file path=xl/sharedStrings.xml><?xml version="1.0" encoding="utf-8"?>
<sst xmlns="http://schemas.openxmlformats.org/spreadsheetml/2006/main" count="2426" uniqueCount="766">
  <si>
    <t>Scope</t>
  </si>
  <si>
    <t>2014-15</t>
  </si>
  <si>
    <t>2015-16</t>
  </si>
  <si>
    <t>2016-17</t>
  </si>
  <si>
    <t>2017-18</t>
  </si>
  <si>
    <t>2018-19</t>
  </si>
  <si>
    <t>2019-20</t>
  </si>
  <si>
    <t>Natural Gas</t>
  </si>
  <si>
    <t>Burning oil - Kerosene</t>
  </si>
  <si>
    <t>Gas oil</t>
  </si>
  <si>
    <t>Wood pellets</t>
  </si>
  <si>
    <t>MPV - diesel</t>
  </si>
  <si>
    <t>Diesel van Class II (1.305 to 1.74 tonnes)</t>
  </si>
  <si>
    <t>Diesel van Class III (1.74 to 3.5 tonnes)</t>
  </si>
  <si>
    <t>Diesel 4x4</t>
  </si>
  <si>
    <t>Purchased electricity</t>
  </si>
  <si>
    <t>Small petrol motorbike 
(mopeds/scooters up to 125cc)</t>
  </si>
  <si>
    <t>Medium petrol motorbike 
(125-500cc)</t>
  </si>
  <si>
    <t>Average medium car (unknown fuel)</t>
  </si>
  <si>
    <t>Small hybrid car</t>
  </si>
  <si>
    <t>Medium hybrid car</t>
  </si>
  <si>
    <t>Large hybrid car</t>
  </si>
  <si>
    <t>Electric Vehicle</t>
  </si>
  <si>
    <t>Water</t>
  </si>
  <si>
    <t>kWh (Gross CV)</t>
  </si>
  <si>
    <t>Miles</t>
  </si>
  <si>
    <t>kWh</t>
  </si>
  <si>
    <t>Position</t>
  </si>
  <si>
    <t>Date</t>
  </si>
  <si>
    <t>Water Supply</t>
  </si>
  <si>
    <t>Cubic Meter</t>
  </si>
  <si>
    <t>Water Treatment</t>
  </si>
  <si>
    <t>https://www.gov.uk/government/collections/government-conversion-factors-for-company-reporting</t>
  </si>
  <si>
    <t>[Reporting Year]</t>
  </si>
  <si>
    <t>Corporate Property Sites</t>
  </si>
  <si>
    <t>Leisure Centres</t>
  </si>
  <si>
    <t>Fleet</t>
  </si>
  <si>
    <t>Community Schools and School Related Buildings</t>
  </si>
  <si>
    <t>Financial Control Boundary</t>
  </si>
  <si>
    <t>Operational Control Boundary</t>
  </si>
  <si>
    <t>Electricity</t>
  </si>
  <si>
    <t>Scope 3</t>
  </si>
  <si>
    <t>Reporting Year</t>
  </si>
  <si>
    <t>Scope 1</t>
  </si>
  <si>
    <t>Scope 2</t>
  </si>
  <si>
    <t>2020-21</t>
  </si>
  <si>
    <t>2021-22</t>
  </si>
  <si>
    <t>2022-23</t>
  </si>
  <si>
    <t>2023-24</t>
  </si>
  <si>
    <t>2024-25</t>
  </si>
  <si>
    <t>2025-26</t>
  </si>
  <si>
    <t>2027-28</t>
  </si>
  <si>
    <t>Activity</t>
  </si>
  <si>
    <t>Year</t>
  </si>
  <si>
    <t>Consumption</t>
  </si>
  <si>
    <t>Conversion Factor</t>
  </si>
  <si>
    <t>Bolton</t>
  </si>
  <si>
    <t>Manchester</t>
  </si>
  <si>
    <t>Oldham</t>
  </si>
  <si>
    <t>Tameside</t>
  </si>
  <si>
    <t>Trafford</t>
  </si>
  <si>
    <t>Wigan</t>
  </si>
  <si>
    <t>Knowsley</t>
  </si>
  <si>
    <t>St. Helens</t>
  </si>
  <si>
    <t>Sefton</t>
  </si>
  <si>
    <t>Barnsley</t>
  </si>
  <si>
    <t>Doncaster</t>
  </si>
  <si>
    <t>Rotherham</t>
  </si>
  <si>
    <t>Sheffield</t>
  </si>
  <si>
    <t>Gateshead</t>
  </si>
  <si>
    <t>Newcastle upon Tyne</t>
  </si>
  <si>
    <t>Sunderland</t>
  </si>
  <si>
    <t>Birmingham</t>
  </si>
  <si>
    <t>Coventry</t>
  </si>
  <si>
    <t>Solihull</t>
  </si>
  <si>
    <t>Bradford</t>
  </si>
  <si>
    <t>Calderdale</t>
  </si>
  <si>
    <t>Kirklees</t>
  </si>
  <si>
    <t>Leeds</t>
  </si>
  <si>
    <t>Wakefield</t>
  </si>
  <si>
    <t>Bury</t>
  </si>
  <si>
    <t>Rochdale</t>
  </si>
  <si>
    <t>Salford</t>
  </si>
  <si>
    <t>Stockport</t>
  </si>
  <si>
    <t>Liverpool</t>
  </si>
  <si>
    <t>Wirral</t>
  </si>
  <si>
    <t>North Tyneside</t>
  </si>
  <si>
    <t>South Tyneside</t>
  </si>
  <si>
    <t>Dudley</t>
  </si>
  <si>
    <t>Sandwell</t>
  </si>
  <si>
    <t>Walsall</t>
  </si>
  <si>
    <t>Wolverhampton</t>
  </si>
  <si>
    <t>Aylesbury Vale</t>
  </si>
  <si>
    <t>Chiltern</t>
  </si>
  <si>
    <t>South Bucks</t>
  </si>
  <si>
    <t>Wycombe</t>
  </si>
  <si>
    <t>East Cambridgeshire</t>
  </si>
  <si>
    <t>Fenland</t>
  </si>
  <si>
    <t>Huntingdonshire</t>
  </si>
  <si>
    <t>South Cambridgeshire</t>
  </si>
  <si>
    <t>Allerdale</t>
  </si>
  <si>
    <t>Barrow-in-Furness</t>
  </si>
  <si>
    <t>Carlisle</t>
  </si>
  <si>
    <t>Copeland</t>
  </si>
  <si>
    <t>Eden</t>
  </si>
  <si>
    <t>South Lakeland</t>
  </si>
  <si>
    <t>Amber Valley</t>
  </si>
  <si>
    <t>Bolsover</t>
  </si>
  <si>
    <t>Chesterfield</t>
  </si>
  <si>
    <t>Derbyshire Dales</t>
  </si>
  <si>
    <t>Erewash</t>
  </si>
  <si>
    <t>High Peak</t>
  </si>
  <si>
    <t>North East Derbyshire</t>
  </si>
  <si>
    <t>South Derbyshire</t>
  </si>
  <si>
    <t>East Devon</t>
  </si>
  <si>
    <t>Mid Devon</t>
  </si>
  <si>
    <t>North Devon</t>
  </si>
  <si>
    <t>South Hams</t>
  </si>
  <si>
    <t>Teignbridge</t>
  </si>
  <si>
    <t>Torridge</t>
  </si>
  <si>
    <t>West Devon</t>
  </si>
  <si>
    <t>Lewes</t>
  </si>
  <si>
    <t>Rother</t>
  </si>
  <si>
    <t>Wealden</t>
  </si>
  <si>
    <t>Basildon</t>
  </si>
  <si>
    <t>Braintree</t>
  </si>
  <si>
    <t>Brentwood</t>
  </si>
  <si>
    <t>Castle Point</t>
  </si>
  <si>
    <t>Chelmsford</t>
  </si>
  <si>
    <t>Colchester</t>
  </si>
  <si>
    <t>Epping Forest</t>
  </si>
  <si>
    <t>Maldon</t>
  </si>
  <si>
    <t>Rochford</t>
  </si>
  <si>
    <t>Tendring</t>
  </si>
  <si>
    <t>Uttlesford</t>
  </si>
  <si>
    <t>Cheltenham</t>
  </si>
  <si>
    <t>Cotswold</t>
  </si>
  <si>
    <t>Forest of Dean</t>
  </si>
  <si>
    <t>Gloucester</t>
  </si>
  <si>
    <t>Stroud</t>
  </si>
  <si>
    <t>Tewkesbury</t>
  </si>
  <si>
    <t>Basingstoke and Deane</t>
  </si>
  <si>
    <t>East Hampshire</t>
  </si>
  <si>
    <t>Eastleigh</t>
  </si>
  <si>
    <t>Hart</t>
  </si>
  <si>
    <t>New Forest</t>
  </si>
  <si>
    <t>Test Valley</t>
  </si>
  <si>
    <t>Winchester</t>
  </si>
  <si>
    <t>Dacorum</t>
  </si>
  <si>
    <t>East Hertfordshire</t>
  </si>
  <si>
    <t>Hertsmere</t>
  </si>
  <si>
    <t>North Hertfordshire</t>
  </si>
  <si>
    <t>St Albans</t>
  </si>
  <si>
    <t>Three Rivers</t>
  </si>
  <si>
    <t>Welwyn Hatfield</t>
  </si>
  <si>
    <t>Ashford</t>
  </si>
  <si>
    <t>Canterbury</t>
  </si>
  <si>
    <t>Dartford</t>
  </si>
  <si>
    <t>Dover</t>
  </si>
  <si>
    <t>Gravesham</t>
  </si>
  <si>
    <t>Maidstone</t>
  </si>
  <si>
    <t>Sevenoaks</t>
  </si>
  <si>
    <t>Folkestone and Hythe</t>
  </si>
  <si>
    <t>Swale</t>
  </si>
  <si>
    <t>Thanet</t>
  </si>
  <si>
    <t>Tonbridge and Malling</t>
  </si>
  <si>
    <t>Tunbridge Wells</t>
  </si>
  <si>
    <t>Burnley</t>
  </si>
  <si>
    <t>Chorley</t>
  </si>
  <si>
    <t>Fylde</t>
  </si>
  <si>
    <t>Hyndburn</t>
  </si>
  <si>
    <t>Lancaster</t>
  </si>
  <si>
    <t>Pendle</t>
  </si>
  <si>
    <t>Preston</t>
  </si>
  <si>
    <t>Ribble Valley</t>
  </si>
  <si>
    <t>Rossendale</t>
  </si>
  <si>
    <t>South Ribble</t>
  </si>
  <si>
    <t>West Lancashire</t>
  </si>
  <si>
    <t>Wyre</t>
  </si>
  <si>
    <t>Blaby</t>
  </si>
  <si>
    <t>Charnwood</t>
  </si>
  <si>
    <t>Harborough</t>
  </si>
  <si>
    <t>Hinckley and Bosworth</t>
  </si>
  <si>
    <t>Melton</t>
  </si>
  <si>
    <t>North West Leicestershire</t>
  </si>
  <si>
    <t>Boston</t>
  </si>
  <si>
    <t>East Lindsey</t>
  </si>
  <si>
    <t>North Kesteven</t>
  </si>
  <si>
    <t>South Holland</t>
  </si>
  <si>
    <t>South Kesteven</t>
  </si>
  <si>
    <t>West Lindsey</t>
  </si>
  <si>
    <t>Breckland</t>
  </si>
  <si>
    <t>Broadland</t>
  </si>
  <si>
    <t>Great Yarmouth</t>
  </si>
  <si>
    <t>King's Lynn and West Norfolk</t>
  </si>
  <si>
    <t>North Norfolk</t>
  </si>
  <si>
    <t>South Norfolk</t>
  </si>
  <si>
    <t>Corby</t>
  </si>
  <si>
    <t>Daventry</t>
  </si>
  <si>
    <t>East Northamptonshire</t>
  </si>
  <si>
    <t>Kettering</t>
  </si>
  <si>
    <t>Northampton</t>
  </si>
  <si>
    <t>South Northamptonshire</t>
  </si>
  <si>
    <t>Wellingborough</t>
  </si>
  <si>
    <t>Craven</t>
  </si>
  <si>
    <t>Hambleton</t>
  </si>
  <si>
    <t>Harrogate</t>
  </si>
  <si>
    <t>Richmondshire</t>
  </si>
  <si>
    <t>Ryedale</t>
  </si>
  <si>
    <t>Scarborough</t>
  </si>
  <si>
    <t>Selby</t>
  </si>
  <si>
    <t>Ashfield</t>
  </si>
  <si>
    <t>Bassetlaw</t>
  </si>
  <si>
    <t>Broxtowe</t>
  </si>
  <si>
    <t>Gedling</t>
  </si>
  <si>
    <t>Mansfield</t>
  </si>
  <si>
    <t>Newark and Sherwood</t>
  </si>
  <si>
    <t>Rushcliffe</t>
  </si>
  <si>
    <t>Cherwell</t>
  </si>
  <si>
    <t>Oxford</t>
  </si>
  <si>
    <t>South Oxfordshire</t>
  </si>
  <si>
    <t>Vale of White Horse</t>
  </si>
  <si>
    <t>West Oxfordshire</t>
  </si>
  <si>
    <t>Mendip</t>
  </si>
  <si>
    <t>Sedgemoor</t>
  </si>
  <si>
    <t>South Somerset</t>
  </si>
  <si>
    <t>Somerset West and Taunton</t>
  </si>
  <si>
    <t>Cannock Chase</t>
  </si>
  <si>
    <t>East Staffordshire</t>
  </si>
  <si>
    <t>Lichfield</t>
  </si>
  <si>
    <t>Newcastle-under-Lyme</t>
  </si>
  <si>
    <t>South Staffordshire</t>
  </si>
  <si>
    <t>Stafford</t>
  </si>
  <si>
    <t>Staffordshire Moorlands</t>
  </si>
  <si>
    <t>Babergh</t>
  </si>
  <si>
    <t>West Suffolk</t>
  </si>
  <si>
    <t>Mid Suffolk</t>
  </si>
  <si>
    <t>East Suffolk</t>
  </si>
  <si>
    <t>Elmbridge</t>
  </si>
  <si>
    <t>Guildford</t>
  </si>
  <si>
    <t>Mole Valley</t>
  </si>
  <si>
    <t>Reigate and Banstead</t>
  </si>
  <si>
    <t>Surrey Heath</t>
  </si>
  <si>
    <t>Tandridge</t>
  </si>
  <si>
    <t>Waverley</t>
  </si>
  <si>
    <t>North Warwickshire</t>
  </si>
  <si>
    <t>Rugby</t>
  </si>
  <si>
    <t>Stratford-on-Avon</t>
  </si>
  <si>
    <t>Warwick</t>
  </si>
  <si>
    <t>Adur</t>
  </si>
  <si>
    <t>Arun</t>
  </si>
  <si>
    <t>Chichester</t>
  </si>
  <si>
    <t>Horsham</t>
  </si>
  <si>
    <t>Mid Sussex</t>
  </si>
  <si>
    <t>Bromsgrove</t>
  </si>
  <si>
    <t>Malvern Hills</t>
  </si>
  <si>
    <t>Redditch</t>
  </si>
  <si>
    <t>Worcester</t>
  </si>
  <si>
    <t>Wychavon</t>
  </si>
  <si>
    <t>Wyre Forest</t>
  </si>
  <si>
    <t>Cambridge</t>
  </si>
  <si>
    <t>Harlow</t>
  </si>
  <si>
    <t>Fareham</t>
  </si>
  <si>
    <t>Gosport</t>
  </si>
  <si>
    <t>Havant</t>
  </si>
  <si>
    <t>Stevenage</t>
  </si>
  <si>
    <t>Oadby and Wigston</t>
  </si>
  <si>
    <t>Tamworth</t>
  </si>
  <si>
    <t>Ipswich</t>
  </si>
  <si>
    <t>Epsom and Ewell</t>
  </si>
  <si>
    <t>Spelthorne</t>
  </si>
  <si>
    <t>Nuneaton and Bedworth</t>
  </si>
  <si>
    <t>Worthing</t>
  </si>
  <si>
    <t>Rushmoor</t>
  </si>
  <si>
    <t>Broxbourne</t>
  </si>
  <si>
    <t>Lincoln</t>
  </si>
  <si>
    <t>Woking</t>
  </si>
  <si>
    <t>Exeter</t>
  </si>
  <si>
    <t>Watford</t>
  </si>
  <si>
    <t>Hastings</t>
  </si>
  <si>
    <t>Eastbourne</t>
  </si>
  <si>
    <t>Runnymede</t>
  </si>
  <si>
    <t>Norwich</t>
  </si>
  <si>
    <t>Crawley</t>
  </si>
  <si>
    <t>Westminster</t>
  </si>
  <si>
    <t>Barking and Dagenham</t>
  </si>
  <si>
    <t>Barnet</t>
  </si>
  <si>
    <t>Brent</t>
  </si>
  <si>
    <t>Bromley</t>
  </si>
  <si>
    <t>Camden</t>
  </si>
  <si>
    <t>Ealing</t>
  </si>
  <si>
    <t>Enfield</t>
  </si>
  <si>
    <t>Greenwich</t>
  </si>
  <si>
    <t>Hammersmith and Fulham</t>
  </si>
  <si>
    <t>Haringey</t>
  </si>
  <si>
    <t>Harrow</t>
  </si>
  <si>
    <t>Havering</t>
  </si>
  <si>
    <t>Hillingdon</t>
  </si>
  <si>
    <t>Hounslow</t>
  </si>
  <si>
    <t>Islington</t>
  </si>
  <si>
    <t>Kingston upon Thames</t>
  </si>
  <si>
    <t>Lambeth</t>
  </si>
  <si>
    <t>Lewisham</t>
  </si>
  <si>
    <t>Merton</t>
  </si>
  <si>
    <t>Newham</t>
  </si>
  <si>
    <t>Richmond upon Thames</t>
  </si>
  <si>
    <t>Sutton</t>
  </si>
  <si>
    <t>Waltham Forest</t>
  </si>
  <si>
    <t>Wandsworth</t>
  </si>
  <si>
    <t>City of London</t>
  </si>
  <si>
    <t>Tower Hamlets</t>
  </si>
  <si>
    <t>Hackney</t>
  </si>
  <si>
    <t>Kensington and Chelsea</t>
  </si>
  <si>
    <t>Southwark</t>
  </si>
  <si>
    <t>Bexley</t>
  </si>
  <si>
    <t>Redbridge</t>
  </si>
  <si>
    <t>Croydon</t>
  </si>
  <si>
    <t>Hartlepool</t>
  </si>
  <si>
    <t>Middlesbrough</t>
  </si>
  <si>
    <t>Redcar and Cleveland</t>
  </si>
  <si>
    <t>Stockton-on-Tees</t>
  </si>
  <si>
    <t>Darlington</t>
  </si>
  <si>
    <t>Halton</t>
  </si>
  <si>
    <t>Warrington</t>
  </si>
  <si>
    <t>Blackburn with Darwen</t>
  </si>
  <si>
    <t>East Riding of Yorkshire</t>
  </si>
  <si>
    <t>North East Lincolnshire</t>
  </si>
  <si>
    <t>North Lincolnshire</t>
  </si>
  <si>
    <t>York</t>
  </si>
  <si>
    <t>Rutland</t>
  </si>
  <si>
    <t>Herefordshire, County of</t>
  </si>
  <si>
    <t>Telford and Wrekin</t>
  </si>
  <si>
    <t>Bath and North East Somerset</t>
  </si>
  <si>
    <t>North Somerset</t>
  </si>
  <si>
    <t>South Gloucestershire</t>
  </si>
  <si>
    <t>Torbay</t>
  </si>
  <si>
    <t>Swindon</t>
  </si>
  <si>
    <t>Peterborough</t>
  </si>
  <si>
    <t>Southend-on-Sea</t>
  </si>
  <si>
    <t>Medway</t>
  </si>
  <si>
    <t>Bracknell Forest</t>
  </si>
  <si>
    <t>West Berkshire</t>
  </si>
  <si>
    <t>Slough</t>
  </si>
  <si>
    <t>Windsor and Maidenhead</t>
  </si>
  <si>
    <t>Wokingham</t>
  </si>
  <si>
    <t>Milton Keynes</t>
  </si>
  <si>
    <t>Brighton and Hove</t>
  </si>
  <si>
    <t>Isle of Wight</t>
  </si>
  <si>
    <t>Bournemouth, Christchurch and Poole</t>
  </si>
  <si>
    <t>Dorset</t>
  </si>
  <si>
    <t>County Durham</t>
  </si>
  <si>
    <t>Northumberland</t>
  </si>
  <si>
    <t>Cheshire East</t>
  </si>
  <si>
    <t>Cheshire West and Chester</t>
  </si>
  <si>
    <t>Shropshire</t>
  </si>
  <si>
    <t>Cornwall</t>
  </si>
  <si>
    <t>Wiltshire</t>
  </si>
  <si>
    <t>Bedford</t>
  </si>
  <si>
    <t>Central Bedfordshire</t>
  </si>
  <si>
    <t>Isles of Scilly</t>
  </si>
  <si>
    <t>Blackpool</t>
  </si>
  <si>
    <t>Derby</t>
  </si>
  <si>
    <t>Plymouth</t>
  </si>
  <si>
    <t>Luton</t>
  </si>
  <si>
    <t>Thurrock</t>
  </si>
  <si>
    <t>Reading</t>
  </si>
  <si>
    <t>Portsmouth</t>
  </si>
  <si>
    <t>Southampton</t>
  </si>
  <si>
    <t>Stoke-on-Trent</t>
  </si>
  <si>
    <t>Leicester</t>
  </si>
  <si>
    <t>Bristol, City of</t>
  </si>
  <si>
    <t>Kingston upon Hull</t>
  </si>
  <si>
    <t>Nottingham</t>
  </si>
  <si>
    <t>Bournemouth</t>
  </si>
  <si>
    <t>Powys</t>
  </si>
  <si>
    <t>Ceredigion</t>
  </si>
  <si>
    <t>Gwynedd</t>
  </si>
  <si>
    <t>Carmarthenshire</t>
  </si>
  <si>
    <t>Conwy</t>
  </si>
  <si>
    <t>Isle of Anglesey</t>
  </si>
  <si>
    <t>Pembrokeshire</t>
  </si>
  <si>
    <t>Monmouthshire</t>
  </si>
  <si>
    <t>Swansea</t>
  </si>
  <si>
    <t>Wrexham</t>
  </si>
  <si>
    <t>Denbighshire</t>
  </si>
  <si>
    <t>Rhondda Cynon Taf</t>
  </si>
  <si>
    <t>Neath Port Talbot</t>
  </si>
  <si>
    <t>Vale of Glamorgan</t>
  </si>
  <si>
    <t>Newport</t>
  </si>
  <si>
    <t>Flintshire</t>
  </si>
  <si>
    <t>Merthyr Tydfil</t>
  </si>
  <si>
    <t>Caerphilly</t>
  </si>
  <si>
    <t>Torfaen</t>
  </si>
  <si>
    <t>Bridgend</t>
  </si>
  <si>
    <t>Cardiff</t>
  </si>
  <si>
    <t>Blaenau Gwent</t>
  </si>
  <si>
    <t>Buckinghamshire</t>
  </si>
  <si>
    <t>Cambridgeshire</t>
  </si>
  <si>
    <t>Cumbria</t>
  </si>
  <si>
    <t>Derbyshire</t>
  </si>
  <si>
    <t>Devon</t>
  </si>
  <si>
    <t>East Sussex</t>
  </si>
  <si>
    <t>Essex</t>
  </si>
  <si>
    <t>Gloucestershire</t>
  </si>
  <si>
    <t>Hampshire</t>
  </si>
  <si>
    <t>Hertfordshire</t>
  </si>
  <si>
    <t>Kent</t>
  </si>
  <si>
    <t>Lancashire</t>
  </si>
  <si>
    <t>Leicestershire</t>
  </si>
  <si>
    <t>Lincolnshire</t>
  </si>
  <si>
    <t>Norfolk</t>
  </si>
  <si>
    <t>Northamptonshire</t>
  </si>
  <si>
    <t>North Yorkshire</t>
  </si>
  <si>
    <t>Nottinghamshire</t>
  </si>
  <si>
    <t>Oxfordshire</t>
  </si>
  <si>
    <t>Somerset</t>
  </si>
  <si>
    <t>Staffordshire</t>
  </si>
  <si>
    <t>Suffolk</t>
  </si>
  <si>
    <t>Surrey</t>
  </si>
  <si>
    <t>Warwickshire</t>
  </si>
  <si>
    <t>West Sussex</t>
  </si>
  <si>
    <t>Worcestershire</t>
  </si>
  <si>
    <t>North West</t>
  </si>
  <si>
    <t>Yorkshire and The Humber</t>
  </si>
  <si>
    <t>North East</t>
  </si>
  <si>
    <t>West Midlands</t>
  </si>
  <si>
    <t>East Midlands</t>
  </si>
  <si>
    <t>South West</t>
  </si>
  <si>
    <t>East of England</t>
  </si>
  <si>
    <t>South East</t>
  </si>
  <si>
    <t>Metropolitan District</t>
  </si>
  <si>
    <t>Non Metropolitan District</t>
  </si>
  <si>
    <t>London Borough</t>
  </si>
  <si>
    <t>Unitary Authority</t>
  </si>
  <si>
    <t>County</t>
  </si>
  <si>
    <t>Region</t>
  </si>
  <si>
    <t>[Authority Type List]</t>
  </si>
  <si>
    <t>[Authority List]</t>
  </si>
  <si>
    <t>[Authority Region List]</t>
  </si>
  <si>
    <t>London</t>
  </si>
  <si>
    <t>Wales</t>
  </si>
  <si>
    <t>England</t>
  </si>
  <si>
    <t>Please Select Authority from List Above</t>
  </si>
  <si>
    <t>Burning Oil - Kerosene</t>
  </si>
  <si>
    <t>Gas Oil</t>
  </si>
  <si>
    <t>Wood Pellets</t>
  </si>
  <si>
    <t xml:space="preserve">Building Use </t>
  </si>
  <si>
    <t>Streetlighting</t>
  </si>
  <si>
    <t>Minibus</t>
  </si>
  <si>
    <t>Consumption Units</t>
  </si>
  <si>
    <t>Publication Date</t>
  </si>
  <si>
    <t>Emissions Type</t>
  </si>
  <si>
    <t>Heating</t>
  </si>
  <si>
    <t>Total Emissions</t>
  </si>
  <si>
    <t>Percentage of Total Emissions</t>
  </si>
  <si>
    <t>Yes</t>
  </si>
  <si>
    <t>Please Select</t>
  </si>
  <si>
    <t>No</t>
  </si>
  <si>
    <t>Drop down selection</t>
  </si>
  <si>
    <t>Text/number input</t>
  </si>
  <si>
    <t>(DD/MM/YYY)</t>
  </si>
  <si>
    <t>Calculation/Formula Cell - locked</t>
  </si>
  <si>
    <t>Summary</t>
  </si>
  <si>
    <t>Small petrol cars  ≤ 1.4 litre</t>
  </si>
  <si>
    <t>Small diesel car ≤ 1.7 litre</t>
  </si>
  <si>
    <t>Medium diesel car 1.7 - 2.0 litre</t>
  </si>
  <si>
    <t>Large diesel car &gt; 2.0 litre</t>
  </si>
  <si>
    <t>Large petrol car &gt; 2.0 litre</t>
  </si>
  <si>
    <t>Medium diesel car, 1.7 - 2.0 litre</t>
  </si>
  <si>
    <t>Diesel van Class I (up to 1.305 tonnes)</t>
  </si>
  <si>
    <t>Hostels (i.e. Temporary Accommodation)</t>
  </si>
  <si>
    <t>Emission Factor Source</t>
  </si>
  <si>
    <t>Latest Publication</t>
  </si>
  <si>
    <t>Medium petrol car 1.4 - 2.0 litre</t>
  </si>
  <si>
    <t>[Reporting Month]</t>
  </si>
  <si>
    <t>January</t>
  </si>
  <si>
    <t>February</t>
  </si>
  <si>
    <t>March</t>
  </si>
  <si>
    <t>April</t>
  </si>
  <si>
    <t>May</t>
  </si>
  <si>
    <t>June</t>
  </si>
  <si>
    <t>July</t>
  </si>
  <si>
    <t>August</t>
  </si>
  <si>
    <t>September</t>
  </si>
  <si>
    <t>October</t>
  </si>
  <si>
    <t>November</t>
  </si>
  <si>
    <t>December</t>
  </si>
  <si>
    <t>Please Select From Option</t>
  </si>
  <si>
    <t>Please Select Control Boundary</t>
  </si>
  <si>
    <t>[Yes/No]</t>
  </si>
  <si>
    <t>[Control Boundary]</t>
  </si>
  <si>
    <t>Percentage of Type Emissions</t>
  </si>
  <si>
    <t>Transmission &amp; Distribution Losses on EV</t>
  </si>
  <si>
    <t>Scope 1 Emissions - Heating</t>
  </si>
  <si>
    <t>Scope 1 Emissions - Authority Fleet</t>
  </si>
  <si>
    <t>Scope 2 Emissions - Electricity</t>
  </si>
  <si>
    <t>Overall Authority Emissions</t>
  </si>
  <si>
    <t>Authority's Fleet</t>
  </si>
  <si>
    <t>T&amp;D Losses - EV</t>
  </si>
  <si>
    <t>*https://ghgprotocol.org/corporate-standard</t>
  </si>
  <si>
    <t>Activity*
Engine sizes below are for indicative purposes only</t>
  </si>
  <si>
    <t>Fugitive Emissions</t>
  </si>
  <si>
    <t>As per the Green House Gas Protocol (Corporate Standard) methodology and latest UK Government Guidelines*</t>
  </si>
  <si>
    <t>Petrol (average biofuel blend)</t>
  </si>
  <si>
    <t>Diesel (average biofuel blend)</t>
  </si>
  <si>
    <t>MPV - Diesel</t>
  </si>
  <si>
    <t>Minibus - Diesel</t>
  </si>
  <si>
    <t>Small Petrol Cars  ≤ 1.4 litre</t>
  </si>
  <si>
    <t>Small Hybrid Car - Petrol</t>
  </si>
  <si>
    <t>Large Diesel Car &gt; 2.0 litre</t>
  </si>
  <si>
    <t>Small Petrol Motorbike (Mopeds/Scooters up to 125cc)</t>
  </si>
  <si>
    <t>Medium Petrol Car 1.4 - 2.0 litre</t>
  </si>
  <si>
    <t>Large Petrol Car &gt; 2.0 litre</t>
  </si>
  <si>
    <t>[Fleet Units]</t>
  </si>
  <si>
    <t>Litres</t>
  </si>
  <si>
    <t>Consumption Units
(Please Select)</t>
  </si>
  <si>
    <t>Activity*
Consumption comprises of both Scope 1 and Scope 3 Electric Vehicle mileage</t>
  </si>
  <si>
    <t>[Heating Units]</t>
  </si>
  <si>
    <t>Rigid HGV (&gt;7.5 tonnes-17 tonnes)</t>
  </si>
  <si>
    <t>Rigid HGV (&gt;17 tonnes)</t>
  </si>
  <si>
    <t>Articulated HGV (&gt;3.5 - 33t)</t>
  </si>
  <si>
    <t>Articulated HGV (&gt;33t)</t>
  </si>
  <si>
    <t>All HGVs</t>
  </si>
  <si>
    <t>All Articulated HGVs</t>
  </si>
  <si>
    <t>All Rigid HGVs</t>
  </si>
  <si>
    <t>Other Vehicles - Petrol</t>
  </si>
  <si>
    <t>Other Vehicles - Diesel</t>
  </si>
  <si>
    <t>Rigid HGV (&gt;3.5 - 7.5 tonnes)</t>
  </si>
  <si>
    <t>T&amp;D Losses - Scope 2 Electricity</t>
  </si>
  <si>
    <t>Staff Travel</t>
  </si>
  <si>
    <t>Transmission &amp; Distribution Losses</t>
  </si>
  <si>
    <t>Scope 3 Emissions - T&amp;D Losses</t>
  </si>
  <si>
    <t>Electric Vehicle (Average Sized Car)</t>
  </si>
  <si>
    <t>Average Medium Car (Unknown Fuel)</t>
  </si>
  <si>
    <t>Medium Hybrid Car - Petrol</t>
  </si>
  <si>
    <t>Large Hybrid Car - Petrol</t>
  </si>
  <si>
    <t>Reporting year</t>
  </si>
  <si>
    <t>Reporting year start</t>
  </si>
  <si>
    <t>Reporting year end</t>
  </si>
  <si>
    <t>Authority type</t>
  </si>
  <si>
    <t>Authority region</t>
  </si>
  <si>
    <t>Prepared by</t>
  </si>
  <si>
    <t>Colour code</t>
  </si>
  <si>
    <t>Copyright</t>
  </si>
  <si>
    <t>Local Partnerships LLP 2020</t>
  </si>
  <si>
    <t>Scope boundaries</t>
  </si>
  <si>
    <t>Control boundary</t>
  </si>
  <si>
    <t xml:space="preserve">Any other buildings or energy consuming </t>
  </si>
  <si>
    <t>Further comments or clarification about your carbon calculation: make any further notes about your calculation in the cell below</t>
  </si>
  <si>
    <t>Summary by scope</t>
  </si>
  <si>
    <t>Financial control boundary methodology</t>
  </si>
  <si>
    <t>Operational control boundary methodology</t>
  </si>
  <si>
    <r>
      <t>Emissions
(tCO</t>
    </r>
    <r>
      <rPr>
        <b/>
        <vertAlign val="subscript"/>
        <sz val="11"/>
        <color theme="0"/>
        <rFont val="Arial"/>
        <family val="2"/>
      </rPr>
      <t>2</t>
    </r>
    <r>
      <rPr>
        <b/>
        <sz val="11"/>
        <color theme="0"/>
        <rFont val="Arial"/>
        <family val="2"/>
      </rPr>
      <t>e)</t>
    </r>
  </si>
  <si>
    <t>Scope 3 Emissions - Water</t>
  </si>
  <si>
    <t>Other Fugitive Emissions</t>
  </si>
  <si>
    <t>Activity*
Please enter any other fugitive emissions calculations using guidance below</t>
  </si>
  <si>
    <t>R410A</t>
  </si>
  <si>
    <t>kg</t>
  </si>
  <si>
    <t>FAQ Link</t>
  </si>
  <si>
    <t>Scope 1 Emissions - Fugitive Emissions</t>
  </si>
  <si>
    <r>
      <t>kgCO</t>
    </r>
    <r>
      <rPr>
        <b/>
        <vertAlign val="subscript"/>
        <sz val="11"/>
        <color theme="0"/>
        <rFont val="Arial"/>
        <family val="2"/>
      </rPr>
      <t>2</t>
    </r>
    <r>
      <rPr>
        <b/>
        <sz val="11"/>
        <color theme="0"/>
        <rFont val="Arial"/>
        <family val="2"/>
      </rPr>
      <t>e/litre</t>
    </r>
  </si>
  <si>
    <r>
      <t>kgCO</t>
    </r>
    <r>
      <rPr>
        <b/>
        <vertAlign val="subscript"/>
        <sz val="11"/>
        <color theme="0"/>
        <rFont val="Arial"/>
        <family val="2"/>
      </rPr>
      <t>2</t>
    </r>
    <r>
      <rPr>
        <b/>
        <sz val="11"/>
        <color theme="0"/>
        <rFont val="Arial"/>
        <family val="2"/>
      </rPr>
      <t>e/kg</t>
    </r>
  </si>
  <si>
    <r>
      <t>kgCO</t>
    </r>
    <r>
      <rPr>
        <b/>
        <vertAlign val="subscript"/>
        <sz val="11"/>
        <color theme="0"/>
        <rFont val="Arial"/>
        <family val="2"/>
      </rPr>
      <t>2</t>
    </r>
    <r>
      <rPr>
        <b/>
        <sz val="11"/>
        <color theme="0"/>
        <rFont val="Arial"/>
        <family val="2"/>
      </rPr>
      <t>e/miles</t>
    </r>
  </si>
  <si>
    <r>
      <t>kgCO</t>
    </r>
    <r>
      <rPr>
        <b/>
        <vertAlign val="subscript"/>
        <sz val="11"/>
        <color theme="0"/>
        <rFont val="Arial"/>
        <family val="2"/>
      </rPr>
      <t>2</t>
    </r>
    <r>
      <rPr>
        <b/>
        <sz val="11"/>
        <color theme="0"/>
        <rFont val="Arial"/>
        <family val="2"/>
      </rPr>
      <t>e/kWh</t>
    </r>
  </si>
  <si>
    <r>
      <t>kgCO</t>
    </r>
    <r>
      <rPr>
        <b/>
        <vertAlign val="subscript"/>
        <sz val="11"/>
        <color theme="0"/>
        <rFont val="Arial"/>
        <family val="2"/>
      </rPr>
      <t>2</t>
    </r>
    <r>
      <rPr>
        <b/>
        <sz val="11"/>
        <color theme="0"/>
        <rFont val="Arial"/>
        <family val="2"/>
      </rPr>
      <t>e/m</t>
    </r>
    <r>
      <rPr>
        <b/>
        <vertAlign val="superscript"/>
        <sz val="11"/>
        <color theme="0"/>
        <rFont val="Arial"/>
        <family val="2"/>
      </rPr>
      <t>3</t>
    </r>
  </si>
  <si>
    <t>HCFC-22/R22</t>
  </si>
  <si>
    <r>
      <t>kgCO</t>
    </r>
    <r>
      <rPr>
        <b/>
        <vertAlign val="subscript"/>
        <sz val="11"/>
        <color theme="0"/>
        <rFont val="Arial"/>
        <family val="2"/>
      </rPr>
      <t>2</t>
    </r>
    <r>
      <rPr>
        <b/>
        <sz val="11"/>
        <color theme="0"/>
        <rFont val="Arial"/>
        <family val="2"/>
      </rPr>
      <t>e/kWh (Gross CV)</t>
    </r>
  </si>
  <si>
    <t>HFC-32</t>
  </si>
  <si>
    <t>Authority Name</t>
  </si>
  <si>
    <t>Control Boundary</t>
  </si>
  <si>
    <t>Emissions
(tCO2e)</t>
  </si>
  <si>
    <t>Street lighting, Illuminated Bollards and Signs</t>
  </si>
  <si>
    <t>Outsourced Travel</t>
  </si>
  <si>
    <t>Scope 3 Emissions - Outsourced Travel</t>
  </si>
  <si>
    <t>Medium Petrol Motorbike (125-500cc)</t>
  </si>
  <si>
    <t>Average Medium Car (unknown fuel)</t>
  </si>
  <si>
    <t>Small Diesel Car ≤ 1.7 litre</t>
  </si>
  <si>
    <t>Medium Diesel Car 1.7 - 2.0 litre</t>
  </si>
  <si>
    <t xml:space="preserve"> </t>
  </si>
  <si>
    <t>Outsourced Scope 3</t>
  </si>
  <si>
    <t>Scope 3 Emissions - Staff Travel</t>
  </si>
  <si>
    <t>Outsourced Scope 3 - Heating</t>
  </si>
  <si>
    <t>Outsourced Scope 3 - Fugitive Emissions</t>
  </si>
  <si>
    <t>Outsourced Scope 3 - Authority Fleet</t>
  </si>
  <si>
    <t>Outsourced Scope 3 - Staff Travel</t>
  </si>
  <si>
    <t>Outsourced Scope 3 - Electricity</t>
  </si>
  <si>
    <t>Local Partnerships LLP 2021</t>
  </si>
  <si>
    <t>Provider's Fleet</t>
  </si>
  <si>
    <t>Liquid Petroleum Gas</t>
  </si>
  <si>
    <t>Propane</t>
  </si>
  <si>
    <t>Coal (Domestic)</t>
  </si>
  <si>
    <t>Small car (PHEV)</t>
  </si>
  <si>
    <t>Medium car (PHEV)</t>
  </si>
  <si>
    <t>Large car (PHEV)</t>
  </si>
  <si>
    <t>Average car (PHEV)</t>
  </si>
  <si>
    <t>Small car (BEV)</t>
  </si>
  <si>
    <t>Medium car (BEV)</t>
  </si>
  <si>
    <t>Large car (BEV)</t>
  </si>
  <si>
    <t>Average car (BEV)</t>
  </si>
  <si>
    <t>Class I (up to 1.305 tonnes) BEV</t>
  </si>
  <si>
    <t>Class II (1.305 to 1.74 tonnes) BEV</t>
  </si>
  <si>
    <t>Class III (1.74 to 3.5 tonnes) BEV</t>
  </si>
  <si>
    <t>Average (up to 3.5 tonnes) BEV</t>
  </si>
  <si>
    <t>Food and drink</t>
  </si>
  <si>
    <t>tonnes</t>
  </si>
  <si>
    <t>Electrical items - IT</t>
  </si>
  <si>
    <t>Plastics: average plastics</t>
  </si>
  <si>
    <t>Plastics: PS (incl. forming)</t>
  </si>
  <si>
    <t>Plastics: PVC (incl. forming)</t>
  </si>
  <si>
    <t>Paper and board: paper</t>
  </si>
  <si>
    <t>Glass</t>
  </si>
  <si>
    <t>Organic: food and drink waste</t>
  </si>
  <si>
    <t>Commercial and industrial waste</t>
  </si>
  <si>
    <t>WEEE - mixed</t>
  </si>
  <si>
    <t>Metal: mixed cans</t>
  </si>
  <si>
    <t>Other Please Specify</t>
  </si>
  <si>
    <t>Paper and board: mixed</t>
  </si>
  <si>
    <t>Wood Chips</t>
  </si>
  <si>
    <t>kg CO2e</t>
  </si>
  <si>
    <t>Disposal Method</t>
  </si>
  <si>
    <t>Primary material production</t>
  </si>
  <si>
    <t>Open-loop source</t>
  </si>
  <si>
    <t>Closed-loop source</t>
  </si>
  <si>
    <t xml:space="preserve">Material Sourced </t>
  </si>
  <si>
    <t>[Plastics]</t>
  </si>
  <si>
    <t>[Paper]</t>
  </si>
  <si>
    <t>[Glass]</t>
  </si>
  <si>
    <t>Open-loop</t>
  </si>
  <si>
    <t>Closed-loop</t>
  </si>
  <si>
    <t>Combustion</t>
  </si>
  <si>
    <t>Landfill</t>
  </si>
  <si>
    <t>Composting</t>
  </si>
  <si>
    <t>Anaerobic digestion</t>
  </si>
  <si>
    <t>[Organic Waste]</t>
  </si>
  <si>
    <t>[Commercial Waste]</t>
  </si>
  <si>
    <t>[WEEE - mixed]</t>
  </si>
  <si>
    <t>[Mixed Cans]</t>
  </si>
  <si>
    <t>[avrg plastics]</t>
  </si>
  <si>
    <t>[Paper &amp; Board]</t>
  </si>
  <si>
    <t>Plastics: average plastics PMP</t>
  </si>
  <si>
    <t>Plastics: average plastics OPS</t>
  </si>
  <si>
    <t>Plastics: average plastics CLS</t>
  </si>
  <si>
    <t>Plastics: PS (incl. forming) PMP</t>
  </si>
  <si>
    <t>Plastics: PS (incl. forming) OPS</t>
  </si>
  <si>
    <t>Plastics: PS (incl. forming) CLS</t>
  </si>
  <si>
    <t>Plastics: PVC (incl. forming) PMP</t>
  </si>
  <si>
    <t>Plastics: PVC (incl. forming) OLS</t>
  </si>
  <si>
    <t>Plastics: PVC (incl. forming) CLS</t>
  </si>
  <si>
    <t>Paper and board: paper PMP</t>
  </si>
  <si>
    <t>Paper and board: paper CLS</t>
  </si>
  <si>
    <t>Glass OL</t>
  </si>
  <si>
    <t>Glass CL</t>
  </si>
  <si>
    <t>Glass Combustion</t>
  </si>
  <si>
    <t>Glass Landfill</t>
  </si>
  <si>
    <t>Organic: food and drink waste Combustion</t>
  </si>
  <si>
    <t>Organic: food and drink waste Composting</t>
  </si>
  <si>
    <t>Organic: food and drink waste landfill</t>
  </si>
  <si>
    <t>Organic: food and drink waste AD</t>
  </si>
  <si>
    <t>Commercial and industrial waste CL</t>
  </si>
  <si>
    <t>Commercial and industrial waste Combustion</t>
  </si>
  <si>
    <t>Commercial and industrial waste Landfill</t>
  </si>
  <si>
    <t>Commercial and industrial waste Composting</t>
  </si>
  <si>
    <t>Commercial and industrial waste AD</t>
  </si>
  <si>
    <t>WEEE - mixed OL</t>
  </si>
  <si>
    <t>WEEE - mixed Combustion</t>
  </si>
  <si>
    <t>WEEE - mixed Landfill</t>
  </si>
  <si>
    <t>Metal: mixed cans OL</t>
  </si>
  <si>
    <t>Metal: mixed cans CL</t>
  </si>
  <si>
    <t>Metal: mixed cans Combustion</t>
  </si>
  <si>
    <t>Metal: mixed cans Landfill</t>
  </si>
  <si>
    <t>Plastics: average plastics OL</t>
  </si>
  <si>
    <t>Plastics: average plastics CL</t>
  </si>
  <si>
    <t>Plastics: average plastics Combustion</t>
  </si>
  <si>
    <t>Plastics: average plastics Landfill</t>
  </si>
  <si>
    <t>Paper and board: mixed CL</t>
  </si>
  <si>
    <t>Paper and board: mixed Combustion</t>
  </si>
  <si>
    <t>Paper and board: mixed Composting</t>
  </si>
  <si>
    <t>Paper and board: mixed Landfill</t>
  </si>
  <si>
    <t>Outsourced Material Use</t>
  </si>
  <si>
    <t xml:space="preserve">Waste generated from outsourced operations </t>
  </si>
  <si>
    <r>
      <t xml:space="preserve">
This Carbon Accounting Tool has been produced by Local Partnerships to help local authorities establish their baseline greenhouse gas emissions over a single reporting year. This tool provides a focus on Scope 1 and 2 emissions and is developing some Scope 3 data sets. Please read the “Scope Guidance” sheet carefully to determine which consumption data is to be considered in-scope. Emissions are determined by the multiplying of consumption data from your authority with conversion factors set by BEIS. Emissions are reported as CO</t>
    </r>
    <r>
      <rPr>
        <vertAlign val="subscript"/>
        <sz val="11"/>
        <color theme="1"/>
        <rFont val="Arial"/>
        <family val="2"/>
      </rPr>
      <t>2</t>
    </r>
    <r>
      <rPr>
        <sz val="11"/>
        <color theme="1"/>
        <rFont val="Arial"/>
        <family val="2"/>
      </rPr>
      <t>e. The Greenhouse Gas Protocol methodology accounts and reports on the seven greenhouse gases covered by the Kyoto Protocol – carbon dioxide (CO</t>
    </r>
    <r>
      <rPr>
        <vertAlign val="subscript"/>
        <sz val="11"/>
        <color theme="1"/>
        <rFont val="Arial"/>
        <family val="2"/>
      </rPr>
      <t>2</t>
    </r>
    <r>
      <rPr>
        <sz val="11"/>
        <color theme="1"/>
        <rFont val="Arial"/>
        <family val="2"/>
      </rPr>
      <t>), methane (CH</t>
    </r>
    <r>
      <rPr>
        <vertAlign val="subscript"/>
        <sz val="11"/>
        <color theme="1"/>
        <rFont val="Arial"/>
        <family val="2"/>
      </rPr>
      <t>4</t>
    </r>
    <r>
      <rPr>
        <sz val="11"/>
        <color theme="1"/>
        <rFont val="Arial"/>
        <family val="2"/>
      </rPr>
      <t>), nitrous oxide (N</t>
    </r>
    <r>
      <rPr>
        <vertAlign val="subscript"/>
        <sz val="11"/>
        <color theme="1"/>
        <rFont val="Arial"/>
        <family val="2"/>
      </rPr>
      <t>2</t>
    </r>
    <r>
      <rPr>
        <sz val="11"/>
        <color theme="1"/>
        <rFont val="Arial"/>
        <family val="2"/>
      </rPr>
      <t>O), hydrofluorocarbons (HFCs), perfluorocarbons (PCFs), sulphur hexafluoride (SF</t>
    </r>
    <r>
      <rPr>
        <vertAlign val="subscript"/>
        <sz val="11"/>
        <color theme="1"/>
        <rFont val="Arial"/>
        <family val="2"/>
      </rPr>
      <t>6</t>
    </r>
    <r>
      <rPr>
        <sz val="11"/>
        <color theme="1"/>
        <rFont val="Arial"/>
        <family val="2"/>
      </rPr>
      <t>) and nitrogen trifluoride (NF</t>
    </r>
    <r>
      <rPr>
        <vertAlign val="subscript"/>
        <sz val="11"/>
        <color theme="1"/>
        <rFont val="Arial"/>
        <family val="2"/>
      </rPr>
      <t>3</t>
    </r>
    <r>
      <rPr>
        <sz val="11"/>
        <color theme="1"/>
        <rFont val="Arial"/>
        <family val="2"/>
      </rPr>
      <t>), expressed as CO</t>
    </r>
    <r>
      <rPr>
        <vertAlign val="subscript"/>
        <sz val="11"/>
        <color theme="1"/>
        <rFont val="Arial"/>
        <family val="2"/>
      </rPr>
      <t>2</t>
    </r>
    <r>
      <rPr>
        <sz val="11"/>
        <color theme="1"/>
        <rFont val="Arial"/>
        <family val="2"/>
      </rPr>
      <t xml:space="preserve">e.  
Please enter the consumption data with the units prescribed in the Input sheet.
This Tool consists of nine (9) worksheets: Scope Guidance, inputs for Scope 1-3 (and Outsourced Scope 3), Summary Tables, Summary Charts, FAQs and GHG Emission Factors sheets.
Any input cells will be coloured in lime; calculation cells in light green and are locked from editing; and any drop-down menu cells will be coloured in dark green.
In case of any questions please contact Local Partnerships at ghgaccounting@localpartnerships.gov.uk. Please contact Local Partnerships if there is a warning next to the date, indicating that the BEIS conversion factors need to be updated for a new reporting year.
</t>
    </r>
    <r>
      <rPr>
        <b/>
        <sz val="11"/>
        <color theme="1"/>
        <rFont val="Arial"/>
        <family val="2"/>
      </rPr>
      <t>Disclaimer</t>
    </r>
    <r>
      <rPr>
        <sz val="11"/>
        <color theme="1"/>
        <rFont val="Arial"/>
        <family val="2"/>
      </rPr>
      <t xml:space="preserve">
This Carbon Accounting Tool has been produced and published in good faith by Local Partnerships and Local Partnerships shall not incur any liability for any action or omission arising out of any reliance being placed on it (including any information it contains) by any individual/organisation.  This Tool is intended to provide general guidance only, and any individual/organisation should consider independent technical, legal, financial and/or other relevant professional advice when considering what action (if any) to take in respect of any associated initiative, proposal or other arrangement, or before placing any reliance on this Tool (including any information it contains).  This Tool has been produced to support the public sector, and in particular local authorities in the management of their own emissions.  It is not intended for use by commercial organisations where the accounting guidance may differ.  Charging for the use of this Tool shall not be permitted in any circumstances.
</t>
    </r>
  </si>
  <si>
    <t>[EV]</t>
  </si>
  <si>
    <t>Mileage</t>
  </si>
  <si>
    <t>Unavailable</t>
  </si>
  <si>
    <t>FAQ for this document can be found in the following link:-
https://localpartnerships.org.uk/wp-content/uploads/2021/07/Greenhouse-Gas-Accounting-Tool-FAQ-updated-July-2021.pdf</t>
  </si>
  <si>
    <t>Sofi Lloyd</t>
  </si>
  <si>
    <t>Technical Officer</t>
  </si>
  <si>
    <t>South Fen Internal Drainage Board</t>
  </si>
  <si>
    <t xml:space="preserve">Diesel usage by all static and mobile IDB pumps taken from logbooks for each pump for reporting periods and where possible, cross-referenced to pump meters. </t>
  </si>
  <si>
    <t>IDB Passenger Vehicles</t>
  </si>
  <si>
    <t>Plant &amp; machinery</t>
  </si>
  <si>
    <t>Natural gas consumed taken from annual bills from provider for each location. 2% deducted from totals for service provision for PSCAs for the EA and LA's, 0.25% for private third party contracts. Deducted totals passed on to relevant parties for inclusion in their own scope 3 reporting if required.</t>
  </si>
  <si>
    <t xml:space="preserve">Fugitive emissions not calculated due to complexity of data gathering and calculation. The IDB owns 2 domestic fridges operated during the year all year, neither of which has been disposed of. No air conditioning units used on any premises. No vehicle air conditioning units have been recharged. </t>
  </si>
  <si>
    <t>Electricity - Buildings &amp; telemetry</t>
  </si>
  <si>
    <t>All electricity consumption taken from provider bills. All Kwh have associated certified REGA certificates so conversion factors have been entered which represent the reduced CO2 emissions as provided by the energy supplier.</t>
  </si>
  <si>
    <t xml:space="preserve">Electricity consumption for pumps taken from pump meters and cross-referenced to providers energy bill. </t>
  </si>
  <si>
    <t>Staff Commuting</t>
  </si>
  <si>
    <t>Product or activity</t>
  </si>
  <si>
    <t>Operations</t>
  </si>
  <si>
    <t>Pesticides</t>
  </si>
  <si>
    <t>£</t>
  </si>
  <si>
    <t>Banking &amp; Finance</t>
  </si>
  <si>
    <t>Business Mileage - Car</t>
  </si>
  <si>
    <t>Transport Type</t>
  </si>
  <si>
    <t>Bus</t>
  </si>
  <si>
    <t>KM</t>
  </si>
  <si>
    <t xml:space="preserve">Staff Commuting data taken from staff survey. Weekly mileage for each staff member x number of working weeks in the year, less holiday entitlement in weeks less an average of 10 days sick. Bus mileage converted to KMs and conversion factor taken from the HM Government - Greenhouse gas reporting: conversion factors 2021. </t>
  </si>
  <si>
    <t>Administration</t>
  </si>
  <si>
    <t>New structures and improvements</t>
  </si>
  <si>
    <t>Business Travel - Other</t>
  </si>
  <si>
    <t>Room per night</t>
  </si>
  <si>
    <t>Business travel other, conversion factors for each travel type taken from the HM Government - Greenhouse gas reporting: conversion factors 2021. Distance in miles / KM calculated using provider sites i.e. : https://www.lner.co.uk/tickets-savings/the-best-way-to-travel/our-commitment-to-the-environment/#calculator#calculator. Data in miles converted to KMs where necessary.</t>
  </si>
  <si>
    <t>£ values for operations and administration categories taken from company accounts and cost codes. Conversion factors for each category taken from the HM Governments' Environmental Reporting Guidelines - Annex E for 2009. Where conversion factors are not an exact fit to IDB cost code they have been omitted completely rather than using the nearest category.</t>
  </si>
  <si>
    <t>Tonnes</t>
  </si>
  <si>
    <t>Transportation</t>
  </si>
  <si>
    <t>Office machinery &amp; computers</t>
  </si>
  <si>
    <t>Sewerage &amp; refuse services</t>
  </si>
  <si>
    <t>IDB Name</t>
  </si>
  <si>
    <r>
      <t xml:space="preserve">In order to satisfy the principles of Consistency and Comparability in carbon accounting as stated in the latest Environmental Reporting Guidelines issued by HM Government*, the same reporting period should be used throughout the organisation, i.e. for the carbon audit to be meaningful, the data sets needed would be for the latest period available for all properties and services across the district. 
This means the data will be assessed for all organisations and buildings for the latest 12 month period available across all organisations, e.g. 2019 or 2019-2020 financial year or April 2019 through to March 2020, etc. As this can be used as a basis for aligning both carbon and financial budgets, reporting on the latest financial year is advisable.
</t>
    </r>
    <r>
      <rPr>
        <sz val="11"/>
        <color rgb="FF007078"/>
        <rFont val="Arial"/>
        <family val="2"/>
      </rPr>
      <t>*https://assets.publishing.service.gov.uk/government/uploads/system/uploads/attachment_data/file/850130/Env-reporting-guidance_inc_SECR_31March.pdf</t>
    </r>
  </si>
  <si>
    <t>The IDB reports on all sources of carbon emissions over which it has operational control. The IDB has operational control over a service if it has full authority to introduce and implement its operating policies.</t>
  </si>
  <si>
    <t>The IDB reports on all sources of carbon emissions over which it has financial control. The IDB has financial control over a service if it has the ability to direct the financial and operating policies of the service with a view to financially managing its activities, e.g. setting budgets, managing expenditure</t>
  </si>
  <si>
    <t>Please select whether the IDB is reporting based on Financial Control or Operational Control:</t>
  </si>
  <si>
    <t>IDB Pumps (static and mobile)</t>
  </si>
  <si>
    <t xml:space="preserve">Consumption Units
</t>
  </si>
  <si>
    <t>Fuel used in passenger vehicles taken from vehicle logbooks and/or fuel card data and cross-referenced to fuel receipts. Litres dispensed into each vehicle is recorded in each logbook</t>
  </si>
  <si>
    <t xml:space="preserve">Fuel used mobile plant and machinery taken from associated logbooks and total is cross-referenced to IDB pump meter. Fuel consumption associated with non IDB operations calculated by ensuring fuel tank is completely full prior to non-IDB operation and re-filling following the completed operation. The litres dispensed to re-fill tank is the litreage associated with the non-IDB operation and the total of all such records is deducted from the total fuel used for the year. Where this is not possible, the total miles undertaken by the vehicle/machine for the non-IDB operation is recorded and litreage estimated using the MPG of the vehicle. </t>
  </si>
  <si>
    <t>Electricity (Offices)</t>
  </si>
  <si>
    <t>Activity *bracketed text not included in conversion factor title</t>
  </si>
  <si>
    <t>Electricity (Depot)</t>
  </si>
  <si>
    <t>Electricity (Pumping stations)</t>
  </si>
  <si>
    <t>Electricity - Electric Pumps</t>
  </si>
  <si>
    <t>12 pumping stations and 23 pumps make up the pumping station data</t>
  </si>
  <si>
    <t>IDB pumps data is consolidated from a total of 29 diesil pumps across 12 pumping stations</t>
  </si>
  <si>
    <t>Plant and machinery data is made up of 7 separate machines including 2 tractors, one flat bed lorry, one digger and 3 excavators</t>
  </si>
  <si>
    <t>Datas for passenger vehicles relate to 5 vehicles, 2 diesel, 1 petrol and one EV.</t>
  </si>
  <si>
    <t>Where weight of product is known, the conversion factor from the HM Government - Greenhouse gas reporting: conversion factors 2021 will always be used. This is the case for the new structures and improvements table. Tonnage and status of material in terms of if it has been sourced from extraction point or reused and recycled has been confirmed with the supplier and records are available.</t>
  </si>
  <si>
    <t>Waste carrier mileage provided by the carrier. Conversion factor used in line with vehicle details as in the HM Government - Greenhouse gas reporting: conversion factors 2021. Other emissions from waste disposal have not been included due to the complexity in calculating the tonnage associated with each waste type and the lack of information available to the IDB around whether the waste is taken to landfill or to be recycled.</t>
  </si>
  <si>
    <t>National Rail</t>
  </si>
  <si>
    <t>Hotel stay UK</t>
  </si>
  <si>
    <t>Small Petrol Car  ≤ 1.4 litre</t>
  </si>
  <si>
    <t>Cargo ship- container ship average</t>
  </si>
  <si>
    <t>HGV all diesels -all artics - average laden</t>
  </si>
  <si>
    <t>Wearing apparel</t>
  </si>
  <si>
    <t>Pulp and paper products</t>
  </si>
  <si>
    <t>Printing and publishing</t>
  </si>
  <si>
    <t>Ceramic goods</t>
  </si>
  <si>
    <t>Electrical machinery</t>
  </si>
  <si>
    <t>Machinery &amp; equipment</t>
  </si>
  <si>
    <t>Motor Vehicles Manufacturing</t>
  </si>
  <si>
    <t>Paints varnishes printing Ink</t>
  </si>
  <si>
    <t>Post &amp; telecommunications</t>
  </si>
  <si>
    <t>Insurance &amp; Pension funds</t>
  </si>
  <si>
    <t>Motor vehicle distribution and repair, automotive fuel retail</t>
  </si>
  <si>
    <t>Legal consultancy and other business activities</t>
  </si>
  <si>
    <t>Construction - Aggregates</t>
  </si>
  <si>
    <t>Construction - Metals</t>
  </si>
  <si>
    <t>Construction - Concrete</t>
  </si>
  <si>
    <t>Business mileage - car data taken from staff expense forms.</t>
  </si>
  <si>
    <t>All suppliers of products and materials have been contacted to provide the mileage and vehicle type for the delivery of the goods to the IDB. Only those which have responded have been included which only represents 9% of suppliers currently. Steps are being taken to engage suppliers for the future who can provide this information. Conversion factor used in line with vehicle details as in the HM Government - Greenhouse gas reporting: conversion factors 2021. Average vehicle details in each category used unless known.</t>
  </si>
  <si>
    <t>HGV all diesels - all rigid average laden</t>
  </si>
  <si>
    <t>Construction - Soils</t>
  </si>
  <si>
    <t>Data for heating provided by contractor. Vehcile fuel usage relates to to 1 x 4x4, 1 tractor and 1 excavator as provided by the contractor.</t>
  </si>
  <si>
    <t>Data provided by the contraactor in breakdown of annual costs</t>
  </si>
  <si>
    <t>Electricity - Electric Vehicles</t>
  </si>
  <si>
    <t>Electricity - Vehicles</t>
  </si>
  <si>
    <t>Electricity (vehicles)</t>
  </si>
</sst>
</file>

<file path=xl/styles.xml><?xml version="1.0" encoding="utf-8"?>
<styleSheet xmlns="http://schemas.openxmlformats.org/spreadsheetml/2006/main" xmlns:mc="http://schemas.openxmlformats.org/markup-compatibility/2006" xmlns:x14ac="http://schemas.microsoft.com/office/spreadsheetml/2009/9/ac" mc:Ignorable="x14ac">
  <numFmts count="21">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0.000"/>
    <numFmt numFmtId="165" formatCode="_-* #,##0_-;\-* #,##0_-;_-* &quot;-&quot;??_-;_-@_-"/>
    <numFmt numFmtId="166" formatCode="0.0%"/>
    <numFmt numFmtId="167" formatCode="_-[$€-2]* #,##0.00_-;\-[$€-2]* #,##0.00_-;_-[$€-2]* &quot;-&quot;??_-"/>
    <numFmt numFmtId="168" formatCode="[&gt;0.5]#,##0;[&lt;-0.5]\-#,##0;\-"/>
    <numFmt numFmtId="169" formatCode="_-* #,##0\ _F_-;\-* #,##0\ _F_-;_-* &quot;-&quot;\ _F_-;_-@_-"/>
    <numFmt numFmtId="170" formatCode="_-* #,##0.00\ _F_-;\-* #,##0.00\ _F_-;_-* &quot;-&quot;??\ _F_-;_-@_-"/>
    <numFmt numFmtId="171" formatCode="_-* #,##0\ &quot;F&quot;_-;\-* #,##0\ &quot;F&quot;_-;_-* &quot;-&quot;\ &quot;F&quot;_-;_-@_-"/>
    <numFmt numFmtId="172" formatCode="_-* #,##0.00\ &quot;F&quot;_-;\-* #,##0.00\ &quot;F&quot;_-;_-* &quot;-&quot;??\ &quot;F&quot;_-;_-@_-"/>
    <numFmt numFmtId="173" formatCode="###.0"/>
    <numFmt numFmtId="174" formatCode="##.0"/>
    <numFmt numFmtId="175" formatCode="#,###,##0"/>
    <numFmt numFmtId="176" formatCode="_-&quot;öS&quot;\ * #,##0_-;\-&quot;öS&quot;\ * #,##0_-;_-&quot;öS&quot;\ * &quot;-&quot;_-;_-@_-"/>
    <numFmt numFmtId="177" formatCode="_-&quot;öS&quot;\ * #,##0.00_-;\-&quot;öS&quot;\ * #,##0.00_-;_-&quot;öS&quot;\ * &quot;-&quot;??_-;_-@_-"/>
    <numFmt numFmtId="178" formatCode="#,##0_ ;\-#,##0\ "/>
    <numFmt numFmtId="179" formatCode="#,##0.000_ ;\-#,##0.000\ "/>
    <numFmt numFmtId="180" formatCode="#,##0.0000_ ;\-#,##0.0000\ "/>
  </numFmts>
  <fonts count="67" x14ac:knownFonts="1">
    <font>
      <sz val="11"/>
      <color theme="1"/>
      <name val="Arial"/>
      <family val="2"/>
    </font>
    <font>
      <sz val="11"/>
      <color theme="1"/>
      <name val="Calibri"/>
      <family val="2"/>
      <scheme val="minor"/>
    </font>
    <font>
      <sz val="11"/>
      <color theme="1"/>
      <name val="Arial"/>
      <family val="2"/>
    </font>
    <font>
      <u/>
      <sz val="11"/>
      <color theme="10"/>
      <name val="Arial"/>
      <family val="2"/>
    </font>
    <font>
      <i/>
      <sz val="11"/>
      <color theme="1"/>
      <name val="Arial"/>
      <family val="2"/>
    </font>
    <font>
      <sz val="10"/>
      <name val="Arial"/>
      <family val="2"/>
    </font>
    <font>
      <sz val="11"/>
      <color theme="1"/>
      <name val="Calibri"/>
      <family val="2"/>
      <scheme val="minor"/>
    </font>
    <font>
      <b/>
      <sz val="11"/>
      <color theme="1"/>
      <name val="Arial"/>
      <family val="2"/>
    </font>
    <font>
      <b/>
      <sz val="11"/>
      <color theme="0"/>
      <name val="Arial"/>
      <family val="2"/>
    </font>
    <font>
      <b/>
      <i/>
      <sz val="11"/>
      <color theme="1"/>
      <name val="Arial"/>
      <family val="2"/>
    </font>
    <font>
      <b/>
      <u/>
      <sz val="11"/>
      <color theme="1"/>
      <name val="Arial"/>
      <family val="2"/>
    </font>
    <font>
      <sz val="8"/>
      <name val="Arial"/>
      <family val="2"/>
    </font>
    <font>
      <b/>
      <sz val="12"/>
      <name val="Helv"/>
    </font>
    <font>
      <sz val="12"/>
      <color indexed="10"/>
      <name val="Arial"/>
      <family val="2"/>
    </font>
    <font>
      <b/>
      <sz val="18"/>
      <color indexed="56"/>
      <name val="Cambria"/>
      <family val="2"/>
    </font>
    <font>
      <sz val="8"/>
      <name val="Helv"/>
    </font>
    <font>
      <sz val="11"/>
      <color indexed="8"/>
      <name val="Arial"/>
      <family val="2"/>
    </font>
    <font>
      <i/>
      <sz val="12"/>
      <name val="Times New Roman"/>
      <family val="1"/>
    </font>
    <font>
      <b/>
      <sz val="12"/>
      <color indexed="8"/>
      <name val="Arial"/>
      <family val="2"/>
    </font>
    <font>
      <u/>
      <sz val="10"/>
      <color indexed="12"/>
      <name val="Arial"/>
      <family val="2"/>
    </font>
    <font>
      <b/>
      <sz val="10"/>
      <color indexed="18"/>
      <name val="Arial"/>
      <family val="2"/>
    </font>
    <font>
      <sz val="12"/>
      <color indexed="62"/>
      <name val="Arial"/>
      <family val="2"/>
    </font>
    <font>
      <b/>
      <sz val="13"/>
      <color indexed="56"/>
      <name val="Arial"/>
      <family val="2"/>
    </font>
    <font>
      <sz val="12"/>
      <color indexed="8"/>
      <name val="Arial"/>
      <family val="2"/>
    </font>
    <font>
      <i/>
      <sz val="12"/>
      <color indexed="23"/>
      <name val="Arial"/>
      <family val="2"/>
    </font>
    <font>
      <sz val="14"/>
      <name val="Arial"/>
      <family val="2"/>
    </font>
    <font>
      <b/>
      <sz val="14"/>
      <name val="Helv"/>
    </font>
    <font>
      <sz val="12"/>
      <color indexed="17"/>
      <name val="Arial"/>
      <family val="2"/>
    </font>
    <font>
      <b/>
      <sz val="12"/>
      <color indexed="63"/>
      <name val="Arial"/>
      <family val="2"/>
    </font>
    <font>
      <b/>
      <sz val="9"/>
      <name val="Times New Roman"/>
      <family val="1"/>
    </font>
    <font>
      <sz val="12"/>
      <color indexed="20"/>
      <name val="Arial"/>
      <family val="2"/>
    </font>
    <font>
      <sz val="12"/>
      <color indexed="60"/>
      <name val="Arial"/>
      <family val="2"/>
    </font>
    <font>
      <b/>
      <sz val="12"/>
      <color indexed="9"/>
      <name val="Arial"/>
      <family val="2"/>
    </font>
    <font>
      <sz val="9"/>
      <name val="Times New Roman"/>
      <family val="1"/>
    </font>
    <font>
      <b/>
      <sz val="12"/>
      <color indexed="12"/>
      <name val="Arial"/>
      <family val="2"/>
    </font>
    <font>
      <b/>
      <sz val="12"/>
      <color indexed="52"/>
      <name val="Arial"/>
      <family val="2"/>
    </font>
    <font>
      <sz val="12"/>
      <color indexed="9"/>
      <name val="Arial"/>
      <family val="2"/>
    </font>
    <font>
      <sz val="10"/>
      <name val="Arial Cyr"/>
      <charset val="204"/>
    </font>
    <font>
      <sz val="12"/>
      <color indexed="52"/>
      <name val="Arial"/>
      <family val="2"/>
    </font>
    <font>
      <b/>
      <sz val="10"/>
      <color indexed="8"/>
      <name val="Arial"/>
      <family val="2"/>
    </font>
    <font>
      <b/>
      <sz val="15"/>
      <color indexed="56"/>
      <name val="Arial"/>
      <family val="2"/>
    </font>
    <font>
      <b/>
      <sz val="11"/>
      <color indexed="56"/>
      <name val="Arial"/>
      <family val="2"/>
    </font>
    <font>
      <sz val="10"/>
      <name val="Times New Roman"/>
      <family val="1"/>
    </font>
    <font>
      <u/>
      <sz val="10"/>
      <color theme="10"/>
      <name val="Arial"/>
      <family val="2"/>
    </font>
    <font>
      <sz val="10"/>
      <color theme="1"/>
      <name val="Arial"/>
      <family val="2"/>
    </font>
    <font>
      <u/>
      <sz val="11"/>
      <color theme="10"/>
      <name val="Calibri"/>
      <family val="2"/>
    </font>
    <font>
      <u/>
      <sz val="11"/>
      <color theme="10"/>
      <name val="Calibri"/>
      <family val="2"/>
      <scheme val="minor"/>
    </font>
    <font>
      <sz val="11"/>
      <color theme="0"/>
      <name val="Arial"/>
      <family val="2"/>
    </font>
    <font>
      <sz val="11"/>
      <color rgb="FF007078"/>
      <name val="Arial"/>
      <family val="2"/>
    </font>
    <font>
      <b/>
      <sz val="11"/>
      <name val="Arial"/>
      <family val="2"/>
    </font>
    <font>
      <sz val="11"/>
      <name val="Arial"/>
      <family val="2"/>
    </font>
    <font>
      <b/>
      <sz val="16"/>
      <color theme="1"/>
      <name val="Arial"/>
      <family val="2"/>
    </font>
    <font>
      <vertAlign val="subscript"/>
      <sz val="11"/>
      <color theme="1"/>
      <name val="Arial"/>
      <family val="2"/>
    </font>
    <font>
      <b/>
      <vertAlign val="subscript"/>
      <sz val="11"/>
      <color theme="0"/>
      <name val="Arial"/>
      <family val="2"/>
    </font>
    <font>
      <b/>
      <vertAlign val="superscript"/>
      <sz val="11"/>
      <color theme="0"/>
      <name val="Arial"/>
      <family val="2"/>
    </font>
    <font>
      <sz val="11"/>
      <color rgb="FF002060"/>
      <name val="Arial"/>
      <family val="2"/>
    </font>
    <font>
      <sz val="18"/>
      <color theme="3"/>
      <name val="Calibri Light"/>
      <family val="2"/>
      <scheme val="major"/>
    </font>
    <font>
      <sz val="11"/>
      <color rgb="FF006100"/>
      <name val="Calibri"/>
      <family val="2"/>
      <scheme val="minor"/>
    </font>
    <font>
      <sz val="11"/>
      <color rgb="FF9C0006"/>
      <name val="Calibri"/>
      <family val="2"/>
      <scheme val="minor"/>
    </font>
    <font>
      <sz val="11"/>
      <color rgb="FF9C5700"/>
      <name val="Calibri"/>
      <family val="2"/>
      <scheme val="minor"/>
    </font>
    <font>
      <b/>
      <sz val="11"/>
      <color theme="0"/>
      <name val="Calibri"/>
      <family val="2"/>
      <scheme val="minor"/>
    </font>
    <font>
      <sz val="11"/>
      <color theme="0"/>
      <name val="Calibri"/>
      <family val="2"/>
      <scheme val="minor"/>
    </font>
    <font>
      <u/>
      <sz val="11"/>
      <color indexed="12"/>
      <name val="Calibri"/>
      <family val="2"/>
    </font>
    <font>
      <sz val="10"/>
      <color theme="9" tint="-0.499984740745262"/>
      <name val="Arial"/>
      <family val="2"/>
    </font>
    <font>
      <i/>
      <sz val="10"/>
      <color rgb="FFFF0000"/>
      <name val="Arial"/>
      <family val="2"/>
    </font>
    <font>
      <u/>
      <sz val="10"/>
      <color theme="11"/>
      <name val="Arial"/>
      <family val="2"/>
    </font>
    <font>
      <b/>
      <sz val="10"/>
      <color theme="0"/>
      <name val="Arial"/>
      <family val="2"/>
    </font>
  </fonts>
  <fills count="72">
    <fill>
      <patternFill patternType="none"/>
    </fill>
    <fill>
      <patternFill patternType="gray125"/>
    </fill>
    <fill>
      <patternFill patternType="solid">
        <fgColor theme="7" tint="0.79998168889431442"/>
        <bgColor indexed="64"/>
      </patternFill>
    </fill>
    <fill>
      <patternFill patternType="solid">
        <fgColor theme="1"/>
        <bgColor indexed="64"/>
      </patternFill>
    </fill>
    <fill>
      <patternFill patternType="solid">
        <fgColor indexed="11"/>
        <bgColor indexed="64"/>
      </patternFill>
    </fill>
    <fill>
      <patternFill patternType="solid">
        <fgColor indexed="29"/>
        <bgColor indexed="64"/>
      </patternFill>
    </fill>
    <fill>
      <patternFill patternType="solid">
        <fgColor indexed="31"/>
        <bgColor indexed="64"/>
      </patternFill>
    </fill>
    <fill>
      <patternFill patternType="solid">
        <fgColor indexed="44"/>
        <bgColor indexed="64"/>
      </patternFill>
    </fill>
    <fill>
      <patternFill patternType="solid">
        <fgColor indexed="22"/>
        <bgColor indexed="64"/>
      </patternFill>
    </fill>
    <fill>
      <patternFill patternType="solid">
        <fgColor indexed="55"/>
        <bgColor indexed="64"/>
      </patternFill>
    </fill>
    <fill>
      <patternFill patternType="solid">
        <fgColor indexed="47"/>
        <bgColor indexed="64"/>
      </patternFill>
    </fill>
    <fill>
      <patternFill patternType="solid">
        <fgColor indexed="26"/>
        <bgColor indexed="64"/>
      </patternFill>
    </fill>
    <fill>
      <patternFill patternType="solid">
        <fgColor indexed="30"/>
        <bgColor indexed="64"/>
      </patternFill>
    </fill>
    <fill>
      <patternFill patternType="solid">
        <fgColor indexed="27"/>
        <bgColor indexed="64"/>
      </patternFill>
    </fill>
    <fill>
      <patternFill patternType="solid">
        <fgColor indexed="43"/>
        <bgColor indexed="64"/>
      </patternFill>
    </fill>
    <fill>
      <patternFill patternType="solid">
        <fgColor indexed="36"/>
        <bgColor indexed="64"/>
      </patternFill>
    </fill>
    <fill>
      <patternFill patternType="solid">
        <fgColor indexed="49"/>
        <bgColor indexed="64"/>
      </patternFill>
    </fill>
    <fill>
      <patternFill patternType="solid">
        <fgColor indexed="46"/>
        <bgColor indexed="64"/>
      </patternFill>
    </fill>
    <fill>
      <patternFill patternType="solid">
        <fgColor indexed="57"/>
        <bgColor indexed="64"/>
      </patternFill>
    </fill>
    <fill>
      <patternFill patternType="solid">
        <fgColor indexed="62"/>
        <bgColor indexed="64"/>
      </patternFill>
    </fill>
    <fill>
      <patternFill patternType="solid">
        <fgColor indexed="42"/>
        <bgColor indexed="64"/>
      </patternFill>
    </fill>
    <fill>
      <patternFill patternType="solid">
        <fgColor indexed="51"/>
        <bgColor indexed="64"/>
      </patternFill>
    </fill>
    <fill>
      <patternFill patternType="solid">
        <fgColor indexed="10"/>
        <bgColor indexed="64"/>
      </patternFill>
    </fill>
    <fill>
      <patternFill patternType="solid">
        <fgColor indexed="45"/>
        <bgColor indexed="64"/>
      </patternFill>
    </fill>
    <fill>
      <patternFill patternType="solid">
        <fgColor indexed="53"/>
        <bgColor indexed="64"/>
      </patternFill>
    </fill>
    <fill>
      <patternFill patternType="solid">
        <fgColor indexed="52"/>
        <bgColor indexed="64"/>
      </patternFill>
    </fill>
    <fill>
      <patternFill patternType="gray0625">
        <fgColor indexed="9"/>
      </patternFill>
    </fill>
    <fill>
      <patternFill patternType="lightGray">
        <fgColor indexed="9"/>
      </patternFill>
    </fill>
    <fill>
      <patternFill patternType="solid">
        <fgColor rgb="FF007078"/>
        <bgColor indexed="64"/>
      </patternFill>
    </fill>
    <fill>
      <patternFill patternType="solid">
        <fgColor rgb="FF00C18B"/>
        <bgColor indexed="64"/>
      </patternFill>
    </fill>
    <fill>
      <patternFill patternType="solid">
        <fgColor rgb="FFCFDB00"/>
        <bgColor indexed="64"/>
      </patternFill>
    </fill>
    <fill>
      <patternFill patternType="solid">
        <fgColor theme="0"/>
        <bgColor indexed="64"/>
      </patternFill>
    </fill>
    <fill>
      <patternFill patternType="solid">
        <fgColor theme="2"/>
        <bgColor indexed="64"/>
      </patternFill>
    </fill>
    <fill>
      <patternFill patternType="solid">
        <fgColor theme="1" tint="4.9989318521683403E-2"/>
        <bgColor indexed="64"/>
      </patternFill>
    </fill>
    <fill>
      <patternFill patternType="solid">
        <fgColor theme="0"/>
        <bgColor rgb="FF000000"/>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CC99FF"/>
        <bgColor indexed="64"/>
      </patternFill>
    </fill>
    <fill>
      <patternFill patternType="solid">
        <fgColor theme="7" tint="0.39997558519241921"/>
        <bgColor rgb="FF000000"/>
      </patternFill>
    </fill>
    <fill>
      <patternFill patternType="solid">
        <fgColor rgb="FFFFFF99"/>
        <bgColor indexed="64"/>
      </patternFill>
    </fill>
    <fill>
      <patternFill patternType="solid">
        <fgColor rgb="FFFFFF99"/>
        <bgColor rgb="FF000000"/>
      </patternFill>
    </fill>
    <fill>
      <patternFill patternType="solid">
        <fgColor rgb="FF92D050"/>
        <bgColor indexed="64"/>
      </patternFill>
    </fill>
    <fill>
      <patternFill patternType="solid">
        <fgColor rgb="FF002060"/>
        <bgColor indexed="64"/>
      </patternFill>
    </fill>
    <fill>
      <patternFill patternType="solid">
        <fgColor theme="4" tint="0.79998168889431442"/>
        <bgColor rgb="FF000000"/>
      </patternFill>
    </fill>
    <fill>
      <patternFill patternType="solid">
        <fgColor rgb="FFFF0000"/>
        <bgColor indexed="64"/>
      </patternFill>
    </fill>
  </fills>
  <borders count="73">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30"/>
      </bottom>
      <diagonal/>
    </border>
    <border>
      <left style="thin">
        <color indexed="64"/>
      </left>
      <right style="thin">
        <color indexed="64"/>
      </right>
      <top/>
      <bottom style="thin">
        <color indexed="64"/>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style="thick">
        <color rgb="FF00C18B"/>
      </top>
      <bottom/>
      <diagonal/>
    </border>
    <border>
      <left/>
      <right/>
      <top/>
      <bottom style="thick">
        <color rgb="FF007078"/>
      </bottom>
      <diagonal/>
    </border>
    <border>
      <left/>
      <right/>
      <top style="medium">
        <color rgb="FF007078"/>
      </top>
      <bottom/>
      <diagonal/>
    </border>
    <border>
      <left style="medium">
        <color rgb="FF007078"/>
      </left>
      <right/>
      <top/>
      <bottom style="medium">
        <color rgb="FF007078"/>
      </bottom>
      <diagonal/>
    </border>
    <border>
      <left/>
      <right/>
      <top/>
      <bottom style="medium">
        <color rgb="FF007078"/>
      </bottom>
      <diagonal/>
    </border>
    <border>
      <left/>
      <right/>
      <top/>
      <bottom style="medium">
        <color rgb="FF00C18B"/>
      </bottom>
      <diagonal/>
    </border>
    <border>
      <left/>
      <right/>
      <top style="medium">
        <color rgb="FF00C18B"/>
      </top>
      <bottom/>
      <diagonal/>
    </border>
    <border>
      <left style="medium">
        <color indexed="64"/>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style="medium">
        <color rgb="FF007078"/>
      </bottom>
      <diagonal/>
    </border>
    <border>
      <left style="thin">
        <color indexed="64"/>
      </left>
      <right style="thin">
        <color indexed="64"/>
      </right>
      <top/>
      <bottom style="medium">
        <color rgb="FF007078"/>
      </bottom>
      <diagonal/>
    </border>
    <border>
      <left style="thin">
        <color indexed="64"/>
      </left>
      <right style="medium">
        <color indexed="64"/>
      </right>
      <top style="thin">
        <color indexed="64"/>
      </top>
      <bottom style="double">
        <color indexed="64"/>
      </bottom>
      <diagonal/>
    </border>
    <border>
      <left/>
      <right/>
      <top style="thin">
        <color indexed="64"/>
      </top>
      <bottom/>
      <diagonal/>
    </border>
    <border>
      <left style="thin">
        <color rgb="FF053D5F"/>
      </left>
      <right style="thin">
        <color rgb="FF053D5F"/>
      </right>
      <top style="thin">
        <color rgb="FF053D5F"/>
      </top>
      <bottom style="thin">
        <color rgb="FF053D5F"/>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thin">
        <color indexed="64"/>
      </top>
      <bottom/>
      <diagonal/>
    </border>
    <border>
      <left/>
      <right style="thin">
        <color indexed="64"/>
      </right>
      <top style="medium">
        <color indexed="64"/>
      </top>
      <bottom style="medium">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BFBFBF"/>
      </left>
      <right style="thin">
        <color rgb="FFBFBFBF"/>
      </right>
      <top style="thin">
        <color rgb="FFBFBFBF"/>
      </top>
      <bottom style="thin">
        <color rgb="FFBFBFBF"/>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medium">
        <color indexed="64"/>
      </left>
      <right style="thin">
        <color indexed="64"/>
      </right>
      <top style="thin">
        <color indexed="64"/>
      </top>
      <bottom style="medium">
        <color indexed="64"/>
      </bottom>
      <diagonal/>
    </border>
  </borders>
  <cellStyleXfs count="329">
    <xf numFmtId="0" fontId="0" fillId="0" borderId="0"/>
    <xf numFmtId="0" fontId="3" fillId="0" borderId="0" applyNumberFormat="0" applyFill="0" applyBorder="0" applyAlignment="0" applyProtection="0"/>
    <xf numFmtId="0" fontId="5" fillId="0" borderId="0"/>
    <xf numFmtId="0" fontId="6" fillId="0" borderId="0"/>
    <xf numFmtId="44" fontId="5" fillId="0" borderId="0" applyFont="0" applyFill="0" applyBorder="0" applyAlignment="0" applyProtection="0"/>
    <xf numFmtId="0" fontId="5" fillId="0" borderId="0"/>
    <xf numFmtId="43" fontId="2" fillId="0" borderId="0" applyFont="0" applyFill="0" applyBorder="0" applyAlignment="0" applyProtection="0"/>
    <xf numFmtId="9" fontId="2" fillId="0" borderId="0" applyFont="0" applyFill="0" applyBorder="0" applyAlignment="0" applyProtection="0"/>
    <xf numFmtId="164" fontId="5" fillId="0" borderId="0" applyFont="0" applyFill="0" applyBorder="0" applyAlignment="0" applyProtection="0">
      <alignment horizontal="left"/>
    </xf>
    <xf numFmtId="0" fontId="36" fillId="4" borderId="0" applyNumberFormat="0" applyBorder="0" applyAlignment="0" applyProtection="0"/>
    <xf numFmtId="0" fontId="36" fillId="5" borderId="0" applyNumberFormat="0" applyBorder="0" applyAlignment="0" applyProtection="0"/>
    <xf numFmtId="0" fontId="6" fillId="0" borderId="0"/>
    <xf numFmtId="43" fontId="5" fillId="0" borderId="0" applyFont="0" applyFill="0" applyBorder="0" applyAlignment="0" applyProtection="0"/>
    <xf numFmtId="49" fontId="5" fillId="0" borderId="0" applyFill="0" applyBorder="0" applyProtection="0">
      <alignment horizontal="left"/>
    </xf>
    <xf numFmtId="0" fontId="23" fillId="7" borderId="0" applyNumberFormat="0" applyBorder="0" applyAlignment="0" applyProtection="0"/>
    <xf numFmtId="0" fontId="35" fillId="8" borderId="22" applyNumberFormat="0" applyAlignment="0" applyProtection="0"/>
    <xf numFmtId="169" fontId="5" fillId="0" borderId="0" applyFont="0" applyFill="0" applyBorder="0" applyAlignment="0" applyProtection="0"/>
    <xf numFmtId="0" fontId="23" fillId="7" borderId="0" applyNumberFormat="0" applyBorder="0" applyAlignment="0" applyProtection="0"/>
    <xf numFmtId="0" fontId="23" fillId="5" borderId="0" applyNumberFormat="0" applyBorder="0" applyAlignment="0" applyProtection="0"/>
    <xf numFmtId="0" fontId="23" fillId="4" borderId="0" applyNumberFormat="0" applyBorder="0" applyAlignment="0" applyProtection="0"/>
    <xf numFmtId="0" fontId="21" fillId="10" borderId="22" applyNumberFormat="0" applyAlignment="0" applyProtection="0"/>
    <xf numFmtId="0" fontId="5" fillId="10" borderId="0" applyNumberFormat="0" applyFont="0" applyBorder="0" applyAlignment="0"/>
    <xf numFmtId="0" fontId="23" fillId="11" borderId="24" applyNumberFormat="0" applyFont="0" applyAlignment="0" applyProtection="0"/>
    <xf numFmtId="0" fontId="36" fillId="12" borderId="0" applyNumberFormat="0" applyBorder="0" applyAlignment="0" applyProtection="0"/>
    <xf numFmtId="0" fontId="5" fillId="0" borderId="0"/>
    <xf numFmtId="0" fontId="23" fillId="13" borderId="0" applyNumberFormat="0" applyBorder="0" applyAlignment="0" applyProtection="0"/>
    <xf numFmtId="174" fontId="5" fillId="0" borderId="0" applyFont="0" applyFill="0" applyBorder="0" applyAlignment="0" applyProtection="0">
      <alignment horizontal="left"/>
    </xf>
    <xf numFmtId="0" fontId="33" fillId="9" borderId="2"/>
    <xf numFmtId="0" fontId="2" fillId="0" borderId="0"/>
    <xf numFmtId="0" fontId="23" fillId="11" borderId="24" applyNumberFormat="0" applyFont="0" applyAlignment="0" applyProtection="0"/>
    <xf numFmtId="0" fontId="6" fillId="0" borderId="0"/>
    <xf numFmtId="173" fontId="5" fillId="0" borderId="0" applyFont="0" applyFill="0" applyBorder="0" applyAlignment="0" applyProtection="0">
      <alignment horizontal="left"/>
    </xf>
    <xf numFmtId="0" fontId="31" fillId="14" borderId="0" applyNumberFormat="0" applyBorder="0" applyAlignment="0" applyProtection="0"/>
    <xf numFmtId="0" fontId="36" fillId="5" borderId="0" applyNumberFormat="0" applyBorder="0" applyAlignment="0" applyProtection="0"/>
    <xf numFmtId="0" fontId="23" fillId="10" borderId="0" applyNumberFormat="0" applyBorder="0" applyAlignment="0" applyProtection="0"/>
    <xf numFmtId="0" fontId="23" fillId="6" borderId="0" applyNumberFormat="0" applyBorder="0" applyAlignment="0" applyProtection="0"/>
    <xf numFmtId="0" fontId="35" fillId="8" borderId="22" applyNumberFormat="0" applyAlignment="0" applyProtection="0"/>
    <xf numFmtId="0" fontId="33" fillId="9" borderId="2"/>
    <xf numFmtId="0" fontId="23" fillId="7" borderId="0" applyNumberFormat="0" applyBorder="0" applyAlignment="0" applyProtection="0"/>
    <xf numFmtId="9" fontId="5" fillId="0" borderId="0" applyFont="0" applyFill="0" applyBorder="0" applyAlignment="0" applyProtection="0"/>
    <xf numFmtId="0" fontId="21" fillId="10" borderId="22" applyNumberFormat="0" applyAlignment="0" applyProtection="0"/>
    <xf numFmtId="0" fontId="36" fillId="15" borderId="0" applyNumberFormat="0" applyBorder="0" applyAlignment="0" applyProtection="0"/>
    <xf numFmtId="0" fontId="43" fillId="0" borderId="0" applyNumberFormat="0" applyFill="0" applyBorder="0" applyAlignment="0" applyProtection="0">
      <alignment vertical="top"/>
      <protection locked="0"/>
    </xf>
    <xf numFmtId="168" fontId="42" fillId="0" borderId="0" applyFill="0" applyBorder="0" applyAlignment="0" applyProtection="0"/>
    <xf numFmtId="0" fontId="2" fillId="0" borderId="0"/>
    <xf numFmtId="0" fontId="36" fillId="16" borderId="0" applyNumberFormat="0" applyBorder="0" applyAlignment="0" applyProtection="0"/>
    <xf numFmtId="0" fontId="23" fillId="11" borderId="24" applyNumberFormat="0" applyFont="0" applyAlignment="0" applyProtection="0"/>
    <xf numFmtId="0" fontId="35" fillId="8" borderId="22" applyNumberFormat="0" applyAlignment="0" applyProtection="0"/>
    <xf numFmtId="0" fontId="5" fillId="0" borderId="0"/>
    <xf numFmtId="0" fontId="28" fillId="8" borderId="25" applyNumberFormat="0" applyAlignment="0" applyProtection="0"/>
    <xf numFmtId="43" fontId="5" fillId="0" borderId="0" applyFont="0" applyFill="0" applyBorder="0" applyAlignment="0" applyProtection="0"/>
    <xf numFmtId="0" fontId="41" fillId="0" borderId="26" applyNumberFormat="0" applyFill="0" applyAlignment="0" applyProtection="0"/>
    <xf numFmtId="0" fontId="6" fillId="0" borderId="0"/>
    <xf numFmtId="0" fontId="35" fillId="8" borderId="22" applyNumberFormat="0" applyAlignment="0" applyProtection="0"/>
    <xf numFmtId="9" fontId="2" fillId="0" borderId="0" applyFont="0" applyFill="0" applyBorder="0" applyAlignment="0" applyProtection="0"/>
    <xf numFmtId="0" fontId="21" fillId="10" borderId="22" applyNumberFormat="0" applyAlignment="0" applyProtection="0"/>
    <xf numFmtId="0" fontId="36" fillId="12" borderId="0" applyNumberFormat="0" applyBorder="0" applyAlignment="0" applyProtection="0"/>
    <xf numFmtId="0" fontId="36" fillId="16" borderId="0" applyNumberFormat="0" applyBorder="0" applyAlignment="0" applyProtection="0"/>
    <xf numFmtId="9" fontId="5" fillId="0" borderId="0" applyFont="0" applyFill="0" applyBorder="0" applyAlignment="0" applyProtection="0"/>
    <xf numFmtId="0" fontId="35" fillId="8" borderId="22" applyNumberFormat="0" applyAlignment="0" applyProtection="0"/>
    <xf numFmtId="176" fontId="42" fillId="0" borderId="0" applyFont="0" applyFill="0" applyBorder="0" applyAlignment="0" applyProtection="0"/>
    <xf numFmtId="170" fontId="5" fillId="0" borderId="0" applyFont="0" applyFill="0" applyBorder="0" applyAlignment="0" applyProtection="0"/>
    <xf numFmtId="0" fontId="21" fillId="10" borderId="22" applyNumberFormat="0" applyAlignment="0" applyProtection="0"/>
    <xf numFmtId="0" fontId="2" fillId="0" borderId="0"/>
    <xf numFmtId="0" fontId="23" fillId="17" borderId="0" applyNumberFormat="0" applyBorder="0" applyAlignment="0" applyProtection="0"/>
    <xf numFmtId="4" fontId="29" fillId="0" borderId="27" applyFill="0" applyBorder="0" applyProtection="0">
      <alignment horizontal="right" vertical="center"/>
    </xf>
    <xf numFmtId="0" fontId="32" fillId="9" borderId="23" applyNumberFormat="0" applyAlignment="0" applyProtection="0"/>
    <xf numFmtId="0" fontId="21" fillId="10" borderId="22" applyNumberFormat="0" applyAlignment="0" applyProtection="0"/>
    <xf numFmtId="43" fontId="6" fillId="0" borderId="0" applyFont="0" applyFill="0" applyBorder="0" applyAlignment="0" applyProtection="0"/>
    <xf numFmtId="0" fontId="6" fillId="0" borderId="0"/>
    <xf numFmtId="0" fontId="18" fillId="0" borderId="28" applyNumberFormat="0" applyFill="0" applyAlignment="0" applyProtection="0"/>
    <xf numFmtId="0" fontId="23" fillId="10" borderId="0" applyNumberFormat="0" applyBorder="0" applyAlignment="0" applyProtection="0"/>
    <xf numFmtId="0" fontId="23" fillId="17" borderId="0" applyNumberFormat="0" applyBorder="0" applyAlignment="0" applyProtection="0"/>
    <xf numFmtId="0" fontId="24" fillId="0" borderId="0" applyNumberFormat="0" applyFill="0" applyBorder="0" applyAlignment="0" applyProtection="0"/>
    <xf numFmtId="0" fontId="32" fillId="9" borderId="23" applyNumberFormat="0" applyAlignment="0" applyProtection="0"/>
    <xf numFmtId="0" fontId="36" fillId="4" borderId="0" applyNumberFormat="0" applyBorder="0" applyAlignment="0" applyProtection="0"/>
    <xf numFmtId="0" fontId="34" fillId="14" borderId="0">
      <alignment horizontal="left" vertical="center" indent="1"/>
    </xf>
    <xf numFmtId="0" fontId="36" fillId="15" borderId="0" applyNumberFormat="0" applyBorder="0" applyAlignment="0" applyProtection="0"/>
    <xf numFmtId="0" fontId="23" fillId="6" borderId="0" applyNumberFormat="0" applyBorder="0" applyAlignment="0" applyProtection="0"/>
    <xf numFmtId="4" fontId="33" fillId="13" borderId="2">
      <alignment horizontal="right" vertical="center"/>
    </xf>
    <xf numFmtId="0" fontId="36" fillId="18" borderId="0" applyNumberFormat="0" applyBorder="0" applyAlignment="0" applyProtection="0"/>
    <xf numFmtId="0" fontId="17" fillId="0" borderId="0"/>
    <xf numFmtId="0" fontId="12" fillId="0" borderId="0">
      <alignment horizontal="left"/>
    </xf>
    <xf numFmtId="0" fontId="28" fillId="8" borderId="25" applyNumberFormat="0" applyAlignment="0" applyProtection="0"/>
    <xf numFmtId="0" fontId="21" fillId="10" borderId="22" applyNumberFormat="0" applyAlignment="0" applyProtection="0"/>
    <xf numFmtId="0" fontId="6" fillId="0" borderId="0"/>
    <xf numFmtId="0" fontId="6" fillId="0" borderId="0"/>
    <xf numFmtId="0" fontId="36" fillId="16" borderId="0" applyNumberFormat="0" applyBorder="0" applyAlignment="0" applyProtection="0"/>
    <xf numFmtId="9" fontId="6" fillId="0" borderId="0" applyFont="0" applyFill="0" applyBorder="0" applyAlignment="0" applyProtection="0"/>
    <xf numFmtId="0" fontId="21" fillId="10" borderId="22" applyNumberFormat="0" applyAlignment="0" applyProtection="0"/>
    <xf numFmtId="0" fontId="41" fillId="0" borderId="0" applyNumberFormat="0" applyFill="0" applyBorder="0" applyAlignment="0" applyProtection="0"/>
    <xf numFmtId="0" fontId="36" fillId="16" borderId="0" applyNumberFormat="0" applyBorder="0" applyAlignment="0" applyProtection="0"/>
    <xf numFmtId="0" fontId="23" fillId="13" borderId="0" applyNumberFormat="0" applyBorder="0" applyAlignment="0" applyProtection="0"/>
    <xf numFmtId="0" fontId="36" fillId="19" borderId="0" applyNumberFormat="0" applyBorder="0" applyAlignment="0" applyProtection="0"/>
    <xf numFmtId="0" fontId="23" fillId="7" borderId="0" applyNumberFormat="0" applyBorder="0" applyAlignment="0" applyProtection="0"/>
    <xf numFmtId="0" fontId="23" fillId="11" borderId="24" applyNumberFormat="0" applyFont="0" applyAlignment="0" applyProtection="0"/>
    <xf numFmtId="0" fontId="6" fillId="0" borderId="0"/>
    <xf numFmtId="44" fontId="5" fillId="0" borderId="0" applyFont="0" applyFill="0" applyBorder="0" applyAlignment="0" applyProtection="0"/>
    <xf numFmtId="0" fontId="36" fillId="18" borderId="0" applyNumberFormat="0" applyBorder="0" applyAlignment="0" applyProtection="0"/>
    <xf numFmtId="41" fontId="5" fillId="0" borderId="0" applyFont="0" applyFill="0" applyBorder="0" applyAlignment="0" applyProtection="0">
      <alignment wrapText="1"/>
    </xf>
    <xf numFmtId="0" fontId="5" fillId="0" borderId="0"/>
    <xf numFmtId="0" fontId="36" fillId="18" borderId="0" applyNumberFormat="0" applyBorder="0" applyAlignment="0" applyProtection="0"/>
    <xf numFmtId="43" fontId="6" fillId="0" borderId="0" applyFont="0" applyFill="0" applyBorder="0" applyAlignment="0" applyProtection="0"/>
    <xf numFmtId="0" fontId="36" fillId="15" borderId="0" applyNumberFormat="0" applyBorder="0" applyAlignment="0" applyProtection="0"/>
    <xf numFmtId="0" fontId="23" fillId="21" borderId="0" applyNumberFormat="0" applyBorder="0" applyAlignment="0" applyProtection="0"/>
    <xf numFmtId="0" fontId="23" fillId="7" borderId="0" applyNumberFormat="0" applyBorder="0" applyAlignment="0" applyProtection="0"/>
    <xf numFmtId="0" fontId="36" fillId="4" borderId="0" applyNumberFormat="0" applyBorder="0" applyAlignment="0" applyProtection="0"/>
    <xf numFmtId="0" fontId="36" fillId="22" borderId="0" applyNumberFormat="0" applyBorder="0" applyAlignment="0" applyProtection="0"/>
    <xf numFmtId="0" fontId="6" fillId="0" borderId="0"/>
    <xf numFmtId="42" fontId="5" fillId="0" borderId="0" applyFont="0" applyFill="0" applyBorder="0" applyAlignment="0" applyProtection="0"/>
    <xf numFmtId="0" fontId="37" fillId="9" borderId="0" applyNumberFormat="0" applyFont="0" applyBorder="0" applyAlignment="0" applyProtection="0"/>
    <xf numFmtId="0" fontId="23" fillId="23" borderId="0" applyNumberFormat="0" applyBorder="0" applyAlignment="0" applyProtection="0"/>
    <xf numFmtId="0" fontId="6" fillId="0" borderId="0"/>
    <xf numFmtId="0" fontId="23" fillId="20" borderId="0" applyNumberFormat="0" applyBorder="0" applyAlignment="0" applyProtection="0"/>
    <xf numFmtId="0" fontId="2" fillId="0" borderId="0"/>
    <xf numFmtId="0" fontId="35" fillId="8" borderId="22" applyNumberFormat="0" applyAlignment="0" applyProtection="0"/>
    <xf numFmtId="0" fontId="35" fillId="8" borderId="22" applyNumberFormat="0" applyAlignment="0" applyProtection="0"/>
    <xf numFmtId="0" fontId="36" fillId="24" borderId="0" applyNumberFormat="0" applyBorder="0" applyAlignment="0" applyProtection="0"/>
    <xf numFmtId="9" fontId="6" fillId="0" borderId="0" applyFont="0" applyFill="0" applyBorder="0" applyAlignment="0" applyProtection="0"/>
    <xf numFmtId="0" fontId="23" fillId="23" borderId="0" applyNumberFormat="0" applyBorder="0" applyAlignment="0" applyProtection="0"/>
    <xf numFmtId="0" fontId="36" fillId="4" borderId="0" applyNumberFormat="0" applyBorder="0" applyAlignment="0" applyProtection="0"/>
    <xf numFmtId="0" fontId="35" fillId="8" borderId="22" applyNumberFormat="0" applyAlignment="0" applyProtection="0"/>
    <xf numFmtId="0" fontId="37" fillId="0" borderId="0" applyNumberFormat="0" applyFont="0" applyFill="0" applyBorder="0" applyProtection="0">
      <alignment horizontal="left" vertical="center" indent="5"/>
    </xf>
    <xf numFmtId="43" fontId="5" fillId="0" borderId="0" applyFont="0" applyFill="0" applyBorder="0" applyAlignment="0" applyProtection="0">
      <alignment wrapText="1"/>
    </xf>
    <xf numFmtId="9" fontId="16" fillId="0" borderId="0" applyFont="0" applyFill="0" applyBorder="0" applyAlignment="0" applyProtection="0"/>
    <xf numFmtId="0" fontId="36" fillId="12" borderId="0" applyNumberFormat="0" applyBorder="0" applyAlignment="0" applyProtection="0"/>
    <xf numFmtId="0" fontId="36" fillId="5" borderId="0" applyNumberFormat="0" applyBorder="0" applyAlignment="0" applyProtection="0"/>
    <xf numFmtId="0" fontId="23" fillId="7" borderId="0" applyNumberFormat="0" applyBorder="0" applyAlignment="0" applyProtection="0"/>
    <xf numFmtId="0" fontId="31" fillId="14" borderId="0" applyNumberFormat="0" applyBorder="0" applyAlignment="0" applyProtection="0"/>
    <xf numFmtId="0" fontId="23" fillId="13" borderId="0" applyNumberFormat="0" applyBorder="0" applyAlignment="0" applyProtection="0"/>
    <xf numFmtId="0" fontId="26" fillId="0" borderId="0">
      <alignment horizontal="left" vertical="top"/>
    </xf>
    <xf numFmtId="0" fontId="5" fillId="0" borderId="0"/>
    <xf numFmtId="0" fontId="23" fillId="11" borderId="24" applyNumberFormat="0" applyFont="0" applyAlignment="0" applyProtection="0"/>
    <xf numFmtId="0" fontId="15" fillId="0" borderId="0">
      <alignment horizontal="left"/>
    </xf>
    <xf numFmtId="164" fontId="5" fillId="0" borderId="0" applyFont="0" applyFill="0" applyBorder="0" applyAlignment="0" applyProtection="0">
      <alignment horizontal="left"/>
    </xf>
    <xf numFmtId="9" fontId="2" fillId="0" borderId="0" applyFont="0" applyFill="0" applyBorder="0" applyAlignment="0" applyProtection="0"/>
    <xf numFmtId="0" fontId="6" fillId="0" borderId="0"/>
    <xf numFmtId="0" fontId="5" fillId="0" borderId="0"/>
    <xf numFmtId="0" fontId="35" fillId="8" borderId="22" applyNumberFormat="0" applyAlignment="0" applyProtection="0"/>
    <xf numFmtId="0" fontId="6" fillId="0" borderId="0"/>
    <xf numFmtId="0" fontId="23" fillId="7" borderId="0" applyNumberFormat="0" applyBorder="0" applyAlignment="0" applyProtection="0"/>
    <xf numFmtId="9" fontId="2" fillId="0" borderId="0" applyFont="0" applyFill="0" applyBorder="0" applyAlignment="0" applyProtection="0"/>
    <xf numFmtId="0" fontId="36" fillId="24" borderId="0" applyNumberFormat="0" applyBorder="0" applyAlignment="0" applyProtection="0"/>
    <xf numFmtId="0" fontId="36" fillId="25" borderId="0" applyNumberFormat="0" applyBorder="0" applyAlignment="0" applyProtection="0"/>
    <xf numFmtId="0" fontId="36" fillId="15" borderId="0" applyNumberFormat="0" applyBorder="0" applyAlignment="0" applyProtection="0"/>
    <xf numFmtId="168" fontId="25" fillId="0" borderId="0">
      <alignment horizontal="left" vertical="center"/>
    </xf>
    <xf numFmtId="173" fontId="5" fillId="0" borderId="0" applyFont="0" applyFill="0" applyBorder="0" applyAlignment="0" applyProtection="0">
      <alignment horizontal="left"/>
    </xf>
    <xf numFmtId="4" fontId="33" fillId="0" borderId="0"/>
    <xf numFmtId="0" fontId="40" fillId="0" borderId="29" applyNumberFormat="0" applyFill="0" applyAlignment="0" applyProtection="0"/>
    <xf numFmtId="0" fontId="38" fillId="0" borderId="21" applyNumberFormat="0" applyFill="0" applyAlignment="0" applyProtection="0"/>
    <xf numFmtId="0" fontId="30" fillId="23" borderId="0" applyNumberFormat="0" applyBorder="0" applyAlignment="0" applyProtection="0"/>
    <xf numFmtId="0" fontId="23" fillId="10" borderId="0" applyNumberFormat="0" applyBorder="0" applyAlignment="0" applyProtection="0"/>
    <xf numFmtId="13" fontId="5" fillId="0" borderId="0" applyFont="0" applyFill="0" applyProtection="0"/>
    <xf numFmtId="0" fontId="11" fillId="0" borderId="0"/>
    <xf numFmtId="0" fontId="2" fillId="0" borderId="0"/>
    <xf numFmtId="0" fontId="36" fillId="16" borderId="0" applyNumberFormat="0" applyBorder="0" applyAlignment="0" applyProtection="0"/>
    <xf numFmtId="49" fontId="5" fillId="0" borderId="0" applyFill="0" applyBorder="0" applyProtection="0">
      <alignment horizontal="left"/>
    </xf>
    <xf numFmtId="0" fontId="36" fillId="22" borderId="0" applyNumberFormat="0" applyBorder="0" applyAlignment="0" applyProtection="0"/>
    <xf numFmtId="49" fontId="5" fillId="0" borderId="0" applyFill="0" applyBorder="0" applyProtection="0">
      <alignment horizontal="left"/>
    </xf>
    <xf numFmtId="0" fontId="23" fillId="11" borderId="24" applyNumberFormat="0" applyFont="0" applyAlignment="0" applyProtection="0"/>
    <xf numFmtId="0" fontId="5" fillId="0" borderId="0"/>
    <xf numFmtId="41" fontId="5" fillId="0" borderId="0" applyFont="0" applyFill="0" applyBorder="0" applyAlignment="0" applyProtection="0"/>
    <xf numFmtId="0" fontId="6" fillId="0" borderId="0"/>
    <xf numFmtId="0" fontId="23" fillId="5" borderId="0" applyNumberFormat="0" applyBorder="0" applyAlignment="0" applyProtection="0"/>
    <xf numFmtId="0" fontId="23" fillId="21" borderId="0" applyNumberFormat="0" applyBorder="0" applyAlignment="0" applyProtection="0"/>
    <xf numFmtId="0" fontId="23" fillId="7" borderId="0" applyNumberFormat="0" applyBorder="0" applyAlignment="0" applyProtection="0"/>
    <xf numFmtId="43" fontId="5" fillId="0" borderId="0" applyFont="0" applyFill="0" applyBorder="0" applyAlignment="0" applyProtection="0"/>
    <xf numFmtId="0" fontId="23" fillId="21" borderId="0" applyNumberFormat="0" applyBorder="0" applyAlignment="0" applyProtection="0"/>
    <xf numFmtId="9" fontId="44" fillId="0" borderId="0" applyFont="0" applyFill="0" applyBorder="0" applyAlignment="0" applyProtection="0"/>
    <xf numFmtId="0" fontId="13" fillId="0" borderId="0" applyNumberFormat="0" applyFill="0" applyBorder="0" applyAlignment="0" applyProtection="0"/>
    <xf numFmtId="0" fontId="2" fillId="0" borderId="0"/>
    <xf numFmtId="0" fontId="23" fillId="20" borderId="0" applyNumberFormat="0" applyBorder="0" applyAlignment="0" applyProtection="0"/>
    <xf numFmtId="9" fontId="5" fillId="0" borderId="0" applyFont="0" applyFill="0" applyBorder="0" applyAlignment="0" applyProtection="0"/>
    <xf numFmtId="0" fontId="23" fillId="4" borderId="0" applyNumberFormat="0" applyBorder="0" applyAlignment="0" applyProtection="0"/>
    <xf numFmtId="0" fontId="36" fillId="12" borderId="0" applyNumberFormat="0" applyBorder="0" applyAlignment="0" applyProtection="0"/>
    <xf numFmtId="0" fontId="30" fillId="23" borderId="0" applyNumberFormat="0" applyBorder="0" applyAlignment="0" applyProtection="0"/>
    <xf numFmtId="0" fontId="28" fillId="8" borderId="25" applyNumberFormat="0" applyAlignment="0" applyProtection="0"/>
    <xf numFmtId="167" fontId="5" fillId="0" borderId="0" applyFont="0" applyFill="0" applyBorder="0" applyAlignment="0" applyProtection="0"/>
    <xf numFmtId="0" fontId="30" fillId="23" borderId="0" applyNumberFormat="0" applyBorder="0" applyAlignment="0" applyProtection="0"/>
    <xf numFmtId="0" fontId="23" fillId="17" borderId="0" applyNumberFormat="0" applyBorder="0" applyAlignment="0" applyProtection="0"/>
    <xf numFmtId="0" fontId="28" fillId="8" borderId="25" applyNumberFormat="0" applyAlignment="0" applyProtection="0"/>
    <xf numFmtId="167" fontId="5" fillId="0" borderId="0" applyFont="0" applyFill="0" applyBorder="0" applyAlignment="0" applyProtection="0"/>
    <xf numFmtId="174" fontId="5" fillId="0" borderId="0" applyFont="0" applyFill="0" applyBorder="0" applyAlignment="0" applyProtection="0">
      <alignment horizontal="left"/>
    </xf>
    <xf numFmtId="164" fontId="5" fillId="0" borderId="0" applyFont="0" applyFill="0" applyBorder="0" applyAlignment="0" applyProtection="0">
      <alignment horizontal="left"/>
    </xf>
    <xf numFmtId="0" fontId="28" fillId="8" borderId="25" applyNumberFormat="0" applyAlignment="0" applyProtection="0"/>
    <xf numFmtId="0" fontId="36" fillId="5" borderId="0" applyNumberFormat="0" applyBorder="0" applyAlignment="0" applyProtection="0"/>
    <xf numFmtId="0" fontId="2" fillId="0" borderId="0"/>
    <xf numFmtId="43" fontId="5" fillId="0" borderId="0" applyFont="0" applyFill="0" applyBorder="0" applyAlignment="0" applyProtection="0"/>
    <xf numFmtId="0" fontId="23" fillId="23" borderId="0" applyNumberFormat="0" applyBorder="0" applyAlignment="0" applyProtection="0"/>
    <xf numFmtId="0" fontId="28" fillId="8" borderId="25" applyNumberFormat="0" applyAlignment="0" applyProtection="0"/>
    <xf numFmtId="175" fontId="39" fillId="26" borderId="0" applyNumberFormat="0" applyBorder="0">
      <protection locked="0"/>
    </xf>
    <xf numFmtId="0" fontId="27" fillId="20" borderId="0" applyNumberFormat="0" applyBorder="0" applyAlignment="0" applyProtection="0"/>
    <xf numFmtId="171" fontId="5" fillId="0" borderId="0" applyFont="0" applyFill="0" applyBorder="0" applyAlignment="0" applyProtection="0"/>
    <xf numFmtId="0" fontId="36" fillId="16" borderId="0" applyNumberFormat="0" applyBorder="0" applyAlignment="0" applyProtection="0"/>
    <xf numFmtId="177" fontId="42" fillId="0" borderId="0" applyFont="0" applyFill="0" applyBorder="0" applyAlignment="0" applyProtection="0"/>
    <xf numFmtId="0" fontId="23" fillId="6" borderId="0" applyNumberFormat="0" applyBorder="0" applyAlignment="0" applyProtection="0"/>
    <xf numFmtId="0" fontId="6" fillId="0" borderId="0"/>
    <xf numFmtId="0" fontId="6" fillId="0" borderId="0"/>
    <xf numFmtId="0" fontId="27" fillId="20" borderId="0" applyNumberFormat="0" applyBorder="0" applyAlignment="0" applyProtection="0"/>
    <xf numFmtId="0" fontId="36" fillId="15" borderId="0" applyNumberFormat="0" applyBorder="0" applyAlignment="0" applyProtection="0"/>
    <xf numFmtId="0" fontId="23" fillId="17" borderId="0" applyNumberFormat="0" applyBorder="0" applyAlignment="0" applyProtection="0"/>
    <xf numFmtId="0" fontId="36" fillId="25" borderId="0" applyNumberFormat="0" applyBorder="0" applyAlignment="0" applyProtection="0"/>
    <xf numFmtId="0" fontId="23" fillId="5" borderId="0" applyNumberFormat="0" applyBorder="0" applyAlignment="0" applyProtection="0"/>
    <xf numFmtId="4" fontId="33" fillId="0" borderId="11">
      <alignment horizontal="right" vertical="center"/>
    </xf>
    <xf numFmtId="0" fontId="6" fillId="0" borderId="0"/>
    <xf numFmtId="0" fontId="23" fillId="17" borderId="0" applyNumberFormat="0" applyBorder="0" applyAlignment="0" applyProtection="0"/>
    <xf numFmtId="0" fontId="28" fillId="8" borderId="25" applyNumberFormat="0" applyAlignment="0" applyProtection="0"/>
    <xf numFmtId="0" fontId="36" fillId="18" borderId="0" applyNumberFormat="0" applyBorder="0" applyAlignment="0" applyProtection="0"/>
    <xf numFmtId="0" fontId="36" fillId="16" borderId="0" applyNumberFormat="0" applyBorder="0" applyAlignment="0" applyProtection="0"/>
    <xf numFmtId="172" fontId="5" fillId="0" borderId="0" applyFont="0" applyFill="0" applyBorder="0" applyAlignment="0" applyProtection="0"/>
    <xf numFmtId="0" fontId="23" fillId="23" borderId="0" applyNumberFormat="0" applyBorder="0" applyAlignment="0" applyProtection="0"/>
    <xf numFmtId="9" fontId="2" fillId="0" borderId="0" applyFont="0" applyFill="0" applyBorder="0" applyAlignment="0" applyProtection="0"/>
    <xf numFmtId="0" fontId="35" fillId="8" borderId="22" applyNumberFormat="0" applyAlignment="0" applyProtection="0"/>
    <xf numFmtId="43" fontId="5" fillId="0" borderId="0" applyFont="0" applyFill="0" applyBorder="0" applyAlignment="0" applyProtection="0"/>
    <xf numFmtId="0" fontId="5" fillId="0" borderId="0"/>
    <xf numFmtId="0" fontId="23" fillId="4" borderId="0" applyNumberFormat="0" applyBorder="0" applyAlignment="0" applyProtection="0"/>
    <xf numFmtId="9" fontId="2" fillId="0" borderId="0" applyFont="0" applyFill="0" applyBorder="0" applyAlignment="0" applyProtection="0"/>
    <xf numFmtId="0" fontId="5" fillId="14" borderId="0" applyNumberFormat="0" applyFont="0" applyBorder="0" applyAlignment="0"/>
    <xf numFmtId="0" fontId="27" fillId="20" borderId="0" applyNumberFormat="0" applyBorder="0" applyAlignment="0" applyProtection="0"/>
    <xf numFmtId="0" fontId="31" fillId="14" borderId="0" applyNumberFormat="0" applyBorder="0" applyAlignment="0" applyProtection="0"/>
    <xf numFmtId="173" fontId="5" fillId="0" borderId="0" applyFont="0" applyFill="0" applyBorder="0" applyAlignment="0" applyProtection="0">
      <alignment horizontal="left"/>
    </xf>
    <xf numFmtId="0" fontId="5" fillId="0" borderId="0"/>
    <xf numFmtId="0" fontId="35" fillId="8" borderId="22" applyNumberFormat="0" applyAlignment="0" applyProtection="0"/>
    <xf numFmtId="174" fontId="5" fillId="0" borderId="0" applyFont="0" applyFill="0" applyBorder="0" applyAlignment="0" applyProtection="0">
      <alignment horizontal="left"/>
    </xf>
    <xf numFmtId="0" fontId="23" fillId="6" borderId="0" applyNumberFormat="0" applyBorder="0" applyAlignment="0" applyProtection="0"/>
    <xf numFmtId="0" fontId="32" fillId="9" borderId="23" applyNumberFormat="0" applyAlignment="0" applyProtection="0"/>
    <xf numFmtId="0" fontId="21" fillId="10" borderId="22" applyNumberFormat="0" applyAlignment="0" applyProtection="0"/>
    <xf numFmtId="0" fontId="36" fillId="15" borderId="0" applyNumberFormat="0" applyBorder="0" applyAlignment="0" applyProtection="0"/>
    <xf numFmtId="0" fontId="23" fillId="4" borderId="0" applyNumberFormat="0" applyBorder="0" applyAlignment="0" applyProtection="0"/>
    <xf numFmtId="0" fontId="36" fillId="22" borderId="0" applyNumberFormat="0" applyBorder="0" applyAlignment="0" applyProtection="0"/>
    <xf numFmtId="0" fontId="27" fillId="20" borderId="0" applyNumberFormat="0" applyBorder="0" applyAlignment="0" applyProtection="0"/>
    <xf numFmtId="0" fontId="21" fillId="10" borderId="22" applyNumberFormat="0" applyAlignment="0" applyProtection="0"/>
    <xf numFmtId="0" fontId="45" fillId="0" borderId="0" applyNumberFormat="0" applyFill="0" applyBorder="0" applyAlignment="0" applyProtection="0">
      <alignment vertical="top"/>
      <protection locked="0"/>
    </xf>
    <xf numFmtId="0" fontId="5" fillId="0" borderId="0"/>
    <xf numFmtId="49" fontId="5" fillId="0" borderId="0" applyFill="0" applyBorder="0" applyProtection="0">
      <alignment horizontal="left"/>
    </xf>
    <xf numFmtId="0" fontId="19" fillId="0" borderId="0" applyNumberFormat="0" applyFill="0" applyBorder="0" applyAlignment="0" applyProtection="0">
      <alignment vertical="top"/>
      <protection locked="0"/>
    </xf>
    <xf numFmtId="0" fontId="21" fillId="10" borderId="22" applyNumberFormat="0" applyAlignment="0" applyProtection="0"/>
    <xf numFmtId="0" fontId="36" fillId="15" borderId="0" applyNumberFormat="0" applyBorder="0" applyAlignment="0" applyProtection="0"/>
    <xf numFmtId="0" fontId="21" fillId="10" borderId="22" applyNumberFormat="0" applyAlignment="0" applyProtection="0"/>
    <xf numFmtId="0" fontId="36" fillId="16" borderId="0" applyNumberFormat="0" applyBorder="0" applyAlignment="0" applyProtection="0"/>
    <xf numFmtId="0" fontId="36" fillId="24" borderId="0" applyNumberFormat="0" applyBorder="0" applyAlignment="0" applyProtection="0"/>
    <xf numFmtId="9" fontId="16" fillId="0" borderId="0" applyFont="0" applyFill="0" applyBorder="0" applyAlignment="0" applyProtection="0"/>
    <xf numFmtId="0" fontId="5" fillId="0" borderId="0"/>
    <xf numFmtId="0" fontId="36" fillId="24" borderId="0" applyNumberFormat="0" applyBorder="0" applyAlignment="0" applyProtection="0"/>
    <xf numFmtId="0" fontId="23" fillId="17" borderId="0" applyNumberFormat="0" applyBorder="0" applyAlignment="0" applyProtection="0"/>
    <xf numFmtId="0" fontId="23" fillId="5" borderId="0" applyNumberFormat="0" applyBorder="0" applyAlignment="0" applyProtection="0"/>
    <xf numFmtId="0" fontId="36" fillId="25" borderId="0" applyNumberFormat="0" applyBorder="0" applyAlignment="0" applyProtection="0"/>
    <xf numFmtId="0" fontId="23" fillId="17" borderId="0" applyNumberFormat="0" applyBorder="0" applyAlignment="0" applyProtection="0"/>
    <xf numFmtId="0" fontId="36" fillId="22" borderId="0" applyNumberFormat="0" applyBorder="0" applyAlignment="0" applyProtection="0"/>
    <xf numFmtId="0" fontId="23" fillId="21" borderId="0" applyNumberFormat="0" applyBorder="0" applyAlignment="0" applyProtection="0"/>
    <xf numFmtId="164" fontId="5" fillId="0" borderId="0" applyFont="0" applyFill="0" applyBorder="0" applyAlignment="0" applyProtection="0">
      <alignment horizontal="left"/>
    </xf>
    <xf numFmtId="0" fontId="22" fillId="0" borderId="30" applyNumberFormat="0" applyFill="0" applyAlignment="0" applyProtection="0"/>
    <xf numFmtId="0" fontId="14" fillId="0" borderId="0" applyNumberFormat="0" applyFill="0" applyBorder="0" applyAlignment="0" applyProtection="0"/>
    <xf numFmtId="0" fontId="28" fillId="8" borderId="25" applyNumberFormat="0" applyAlignment="0" applyProtection="0"/>
    <xf numFmtId="0" fontId="21" fillId="10" borderId="22" applyNumberFormat="0" applyAlignment="0" applyProtection="0"/>
    <xf numFmtId="0" fontId="36" fillId="19" borderId="0" applyNumberFormat="0" applyBorder="0" applyAlignment="0" applyProtection="0"/>
    <xf numFmtId="0" fontId="36" fillId="25" borderId="0" applyNumberFormat="0" applyBorder="0" applyAlignment="0" applyProtection="0"/>
    <xf numFmtId="0" fontId="31" fillId="14" borderId="0" applyNumberFormat="0" applyBorder="0" applyAlignment="0" applyProtection="0"/>
    <xf numFmtId="0" fontId="15" fillId="0" borderId="0">
      <alignment horizontal="right"/>
    </xf>
    <xf numFmtId="0" fontId="30" fillId="23" borderId="0" applyNumberFormat="0" applyBorder="0" applyAlignment="0" applyProtection="0"/>
    <xf numFmtId="0" fontId="18" fillId="0" borderId="28" applyNumberFormat="0" applyFill="0" applyAlignment="0" applyProtection="0"/>
    <xf numFmtId="0" fontId="32" fillId="9" borderId="23" applyNumberFormat="0" applyAlignment="0" applyProtection="0"/>
    <xf numFmtId="0" fontId="43" fillId="0" borderId="0" applyNumberFormat="0" applyFill="0" applyBorder="0" applyAlignment="0" applyProtection="0">
      <alignment vertical="top"/>
      <protection locked="0"/>
    </xf>
    <xf numFmtId="0" fontId="36" fillId="19" borderId="0" applyNumberFormat="0" applyBorder="0" applyAlignment="0" applyProtection="0"/>
    <xf numFmtId="0" fontId="23" fillId="20" borderId="0" applyNumberFormat="0" applyBorder="0" applyAlignment="0" applyProtection="0"/>
    <xf numFmtId="0" fontId="23" fillId="13" borderId="0" applyNumberFormat="0" applyBorder="0" applyAlignment="0" applyProtection="0"/>
    <xf numFmtId="175" fontId="20" fillId="27" borderId="0" applyNumberFormat="0" applyBorder="0">
      <protection locked="0"/>
    </xf>
    <xf numFmtId="0" fontId="2" fillId="0" borderId="0"/>
    <xf numFmtId="0" fontId="46" fillId="0" borderId="0" applyNumberFormat="0" applyFill="0" applyBorder="0" applyAlignment="0" applyProtection="0"/>
    <xf numFmtId="0" fontId="6" fillId="0" borderId="0"/>
    <xf numFmtId="0" fontId="23" fillId="20" borderId="0" applyNumberFormat="0" applyBorder="0" applyAlignment="0" applyProtection="0"/>
    <xf numFmtId="174" fontId="5" fillId="0" borderId="0" applyFont="0" applyFill="0" applyBorder="0" applyAlignment="0" applyProtection="0">
      <alignment horizontal="left"/>
    </xf>
    <xf numFmtId="0" fontId="36" fillId="15" borderId="0" applyNumberFormat="0" applyBorder="0" applyAlignment="0" applyProtection="0"/>
    <xf numFmtId="0" fontId="6" fillId="0" borderId="0"/>
    <xf numFmtId="0" fontId="23" fillId="17" borderId="0" applyNumberFormat="0" applyBorder="0" applyAlignment="0" applyProtection="0"/>
    <xf numFmtId="173" fontId="5" fillId="0" borderId="0" applyFont="0" applyFill="0" applyBorder="0" applyAlignment="0" applyProtection="0">
      <alignment horizontal="left"/>
    </xf>
    <xf numFmtId="0" fontId="6" fillId="0" borderId="0"/>
    <xf numFmtId="0" fontId="33" fillId="9" borderId="2"/>
    <xf numFmtId="0" fontId="23" fillId="11" borderId="24" applyNumberFormat="0" applyFont="0" applyAlignment="0" applyProtection="0"/>
    <xf numFmtId="0" fontId="23" fillId="11" borderId="24" applyNumberFormat="0" applyFont="0" applyAlignment="0" applyProtection="0"/>
    <xf numFmtId="0" fontId="23" fillId="10" borderId="0" applyNumberFormat="0" applyBorder="0" applyAlignment="0" applyProtection="0"/>
    <xf numFmtId="0" fontId="36" fillId="19" borderId="0" applyNumberFormat="0" applyBorder="0" applyAlignment="0" applyProtection="0"/>
    <xf numFmtId="0" fontId="5" fillId="0" borderId="0"/>
    <xf numFmtId="0" fontId="35" fillId="8" borderId="22" applyNumberFormat="0" applyAlignment="0" applyProtection="0"/>
    <xf numFmtId="0" fontId="56" fillId="0" borderId="0" applyNumberFormat="0" applyFill="0" applyBorder="0" applyAlignment="0" applyProtection="0"/>
    <xf numFmtId="0" fontId="57" fillId="35" borderId="0" applyNumberFormat="0" applyBorder="0" applyAlignment="0" applyProtection="0"/>
    <xf numFmtId="0" fontId="58" fillId="36" borderId="0" applyNumberFormat="0" applyBorder="0" applyAlignment="0" applyProtection="0"/>
    <xf numFmtId="0" fontId="59" fillId="37" borderId="0" applyNumberFormat="0" applyBorder="0" applyAlignment="0" applyProtection="0"/>
    <xf numFmtId="0" fontId="60" fillId="38" borderId="65" applyNumberFormat="0" applyAlignment="0" applyProtection="0"/>
    <xf numFmtId="0" fontId="61" fillId="40" borderId="0" applyNumberFormat="0" applyBorder="0" applyAlignment="0" applyProtection="0"/>
    <xf numFmtId="0" fontId="1" fillId="41" borderId="0" applyNumberFormat="0" applyBorder="0" applyAlignment="0" applyProtection="0"/>
    <xf numFmtId="0" fontId="1" fillId="42" borderId="0" applyNumberFormat="0" applyBorder="0" applyAlignment="0" applyProtection="0"/>
    <xf numFmtId="0" fontId="1" fillId="43" borderId="0" applyNumberFormat="0" applyBorder="0" applyAlignment="0" applyProtection="0"/>
    <xf numFmtId="0" fontId="61" fillId="44"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1" fillId="47" borderId="0" applyNumberFormat="0" applyBorder="0" applyAlignment="0" applyProtection="0"/>
    <xf numFmtId="0" fontId="61" fillId="48" borderId="0" applyNumberFormat="0" applyBorder="0" applyAlignment="0" applyProtection="0"/>
    <xf numFmtId="0" fontId="1" fillId="49" borderId="0" applyNumberFormat="0" applyBorder="0" applyAlignment="0" applyProtection="0"/>
    <xf numFmtId="0" fontId="1" fillId="50" borderId="0" applyNumberFormat="0" applyBorder="0" applyAlignment="0" applyProtection="0"/>
    <xf numFmtId="0" fontId="1" fillId="51" borderId="0" applyNumberFormat="0" applyBorder="0" applyAlignment="0" applyProtection="0"/>
    <xf numFmtId="0" fontId="61" fillId="52" borderId="0" applyNumberFormat="0" applyBorder="0" applyAlignment="0" applyProtection="0"/>
    <xf numFmtId="0" fontId="1" fillId="53" borderId="0" applyNumberFormat="0" applyBorder="0" applyAlignment="0" applyProtection="0"/>
    <xf numFmtId="0" fontId="1" fillId="54" borderId="0" applyNumberFormat="0" applyBorder="0" applyAlignment="0" applyProtection="0"/>
    <xf numFmtId="0" fontId="1" fillId="55" borderId="0" applyNumberFormat="0" applyBorder="0" applyAlignment="0" applyProtection="0"/>
    <xf numFmtId="0" fontId="61" fillId="56" borderId="0" applyNumberFormat="0" applyBorder="0" applyAlignment="0" applyProtection="0"/>
    <xf numFmtId="0" fontId="1" fillId="57" borderId="0" applyNumberFormat="0" applyBorder="0" applyAlignment="0" applyProtection="0"/>
    <xf numFmtId="0" fontId="1" fillId="58" borderId="0" applyNumberFormat="0" applyBorder="0" applyAlignment="0" applyProtection="0"/>
    <xf numFmtId="0" fontId="1" fillId="59" borderId="0" applyNumberFormat="0" applyBorder="0" applyAlignment="0" applyProtection="0"/>
    <xf numFmtId="0" fontId="61" fillId="60" borderId="0" applyNumberFormat="0" applyBorder="0" applyAlignment="0" applyProtection="0"/>
    <xf numFmtId="0" fontId="1" fillId="61" borderId="0" applyNumberFormat="0" applyBorder="0" applyAlignment="0" applyProtection="0"/>
    <xf numFmtId="0" fontId="1" fillId="62" borderId="0" applyNumberFormat="0" applyBorder="0" applyAlignment="0" applyProtection="0"/>
    <xf numFmtId="0" fontId="1" fillId="63" borderId="0" applyNumberFormat="0" applyBorder="0" applyAlignment="0" applyProtection="0"/>
    <xf numFmtId="0" fontId="44" fillId="0" borderId="0"/>
    <xf numFmtId="0" fontId="5" fillId="64" borderId="67" applyNumberFormat="0" applyAlignment="0" applyProtection="0"/>
    <xf numFmtId="0" fontId="63" fillId="65" borderId="68" applyNumberFormat="0" applyProtection="0">
      <alignment vertical="center"/>
    </xf>
    <xf numFmtId="43" fontId="44" fillId="0" borderId="0" applyFont="0" applyFill="0" applyBorder="0" applyAlignment="0" applyProtection="0"/>
    <xf numFmtId="43" fontId="44" fillId="0" borderId="0" applyFont="0" applyFill="0" applyBorder="0" applyAlignment="0" applyProtection="0"/>
    <xf numFmtId="0" fontId="64" fillId="0" borderId="0" applyNumberFormat="0" applyFill="0" applyBorder="0" applyAlignment="0" applyProtection="0"/>
    <xf numFmtId="0" fontId="65" fillId="0" borderId="0" applyNumberFormat="0" applyFill="0" applyBorder="0" applyAlignment="0" applyProtection="0"/>
    <xf numFmtId="0" fontId="62" fillId="0" borderId="0" applyNumberFormat="0" applyFill="0" applyBorder="0" applyAlignment="0" applyProtection="0">
      <alignment vertical="top"/>
      <protection locked="0"/>
    </xf>
    <xf numFmtId="0" fontId="5" fillId="66" borderId="64" applyNumberFormat="0" applyBorder="0" applyAlignment="0" applyProtection="0"/>
    <xf numFmtId="0" fontId="5" fillId="67" borderId="0">
      <alignment vertical="center"/>
    </xf>
    <xf numFmtId="0" fontId="5" fillId="68" borderId="69" applyNumberFormat="0" applyAlignment="0" applyProtection="0"/>
    <xf numFmtId="0" fontId="44" fillId="39" borderId="66" applyNumberFormat="0" applyFont="0" applyAlignment="0" applyProtection="0"/>
    <xf numFmtId="0" fontId="66" fillId="69" borderId="70" applyNumberFormat="0" applyAlignment="0" applyProtection="0"/>
    <xf numFmtId="9" fontId="2" fillId="0" borderId="0" applyFont="0" applyFill="0" applyBorder="0" applyAlignment="0" applyProtection="0"/>
    <xf numFmtId="0" fontId="5" fillId="70" borderId="71" applyNumberFormat="0" applyProtection="0">
      <alignment vertical="center"/>
    </xf>
    <xf numFmtId="0" fontId="66" fillId="71" borderId="0" applyNumberFormat="0" applyBorder="0" applyAlignment="0" applyProtection="0"/>
  </cellStyleXfs>
  <cellXfs count="247">
    <xf numFmtId="0" fontId="0" fillId="0" borderId="0" xfId="0"/>
    <xf numFmtId="0" fontId="0" fillId="0" borderId="0" xfId="0" applyAlignment="1">
      <alignment vertical="center"/>
    </xf>
    <xf numFmtId="164" fontId="0" fillId="0" borderId="2" xfId="0" applyNumberFormat="1" applyBorder="1" applyAlignment="1">
      <alignment horizontal="center"/>
    </xf>
    <xf numFmtId="0" fontId="3" fillId="0" borderId="0" xfId="1" applyAlignment="1"/>
    <xf numFmtId="164" fontId="0" fillId="3" borderId="2" xfId="0" applyNumberFormat="1" applyFill="1" applyBorder="1" applyAlignment="1">
      <alignment horizontal="center"/>
    </xf>
    <xf numFmtId="0" fontId="7" fillId="0" borderId="0" xfId="0" applyFont="1" applyAlignment="1">
      <alignment vertical="center"/>
    </xf>
    <xf numFmtId="0" fontId="10" fillId="0" borderId="0" xfId="0" applyFont="1" applyBorder="1" applyAlignment="1"/>
    <xf numFmtId="164" fontId="0" fillId="0" borderId="2" xfId="0" applyNumberFormat="1" applyFill="1" applyBorder="1" applyAlignment="1">
      <alignment horizontal="center"/>
    </xf>
    <xf numFmtId="0" fontId="10" fillId="0" borderId="0" xfId="0" applyFont="1" applyBorder="1" applyAlignment="1">
      <alignment horizontal="center"/>
    </xf>
    <xf numFmtId="0" fontId="10" fillId="0" borderId="0" xfId="0" applyFont="1" applyBorder="1" applyAlignment="1">
      <alignment horizontal="center"/>
    </xf>
    <xf numFmtId="0" fontId="0" fillId="0" borderId="0" xfId="0" applyFont="1" applyAlignment="1">
      <alignment vertical="center"/>
    </xf>
    <xf numFmtId="0" fontId="0" fillId="0" borderId="0" xfId="0" applyFont="1"/>
    <xf numFmtId="0" fontId="47" fillId="28" borderId="0" xfId="0" applyFont="1" applyFill="1" applyBorder="1" applyAlignment="1" applyProtection="1">
      <alignment horizontal="center" vertical="center"/>
      <protection locked="0"/>
    </xf>
    <xf numFmtId="0" fontId="0" fillId="30" borderId="0" xfId="0" applyFill="1" applyBorder="1" applyAlignment="1" applyProtection="1">
      <alignment horizontal="center" vertical="center"/>
      <protection locked="0"/>
    </xf>
    <xf numFmtId="14" fontId="0" fillId="30" borderId="0" xfId="0" applyNumberFormat="1" applyFill="1" applyBorder="1" applyAlignment="1" applyProtection="1">
      <alignment horizontal="center" vertical="center"/>
      <protection locked="0"/>
    </xf>
    <xf numFmtId="0" fontId="8" fillId="28" borderId="2" xfId="0" applyFont="1" applyFill="1" applyBorder="1" applyAlignment="1">
      <alignment horizontal="center" vertical="center"/>
    </xf>
    <xf numFmtId="0" fontId="0" fillId="31" borderId="2" xfId="0" applyFont="1" applyFill="1" applyBorder="1" applyAlignment="1">
      <alignment vertical="center"/>
    </xf>
    <xf numFmtId="0" fontId="47" fillId="28" borderId="2" xfId="0" applyFont="1" applyFill="1" applyBorder="1" applyAlignment="1" applyProtection="1">
      <alignment horizontal="center" vertical="center"/>
      <protection locked="0"/>
    </xf>
    <xf numFmtId="4" fontId="0" fillId="30" borderId="2" xfId="0" applyNumberFormat="1" applyFill="1" applyBorder="1" applyAlignment="1" applyProtection="1">
      <alignment horizontal="center" vertical="center"/>
      <protection locked="0"/>
    </xf>
    <xf numFmtId="0" fontId="0" fillId="31" borderId="20" xfId="0" applyFont="1" applyFill="1" applyBorder="1" applyAlignment="1">
      <alignment vertical="center"/>
    </xf>
    <xf numFmtId="0" fontId="8" fillId="28" borderId="6" xfId="0" applyFont="1" applyFill="1" applyBorder="1" applyAlignment="1">
      <alignment horizontal="center" vertical="center"/>
    </xf>
    <xf numFmtId="0" fontId="8" fillId="28" borderId="7" xfId="0" applyFont="1" applyFill="1" applyBorder="1" applyAlignment="1">
      <alignment vertical="center" wrapText="1"/>
    </xf>
    <xf numFmtId="0" fontId="8" fillId="28" borderId="8" xfId="0" applyFont="1" applyFill="1" applyBorder="1" applyAlignment="1">
      <alignment vertical="center" wrapText="1"/>
    </xf>
    <xf numFmtId="0" fontId="8" fillId="28" borderId="13" xfId="0" applyFont="1" applyFill="1" applyBorder="1" applyAlignment="1">
      <alignment horizontal="center" vertical="center"/>
    </xf>
    <xf numFmtId="0" fontId="0" fillId="31" borderId="2" xfId="0" applyFill="1" applyBorder="1" applyAlignment="1">
      <alignment vertical="center"/>
    </xf>
    <xf numFmtId="0" fontId="0" fillId="0" borderId="0" xfId="0" applyFont="1" applyBorder="1"/>
    <xf numFmtId="0" fontId="0" fillId="0" borderId="1" xfId="0" applyFont="1" applyBorder="1"/>
    <xf numFmtId="0" fontId="0" fillId="0" borderId="0" xfId="0" applyAlignment="1">
      <alignment horizontal="left"/>
    </xf>
    <xf numFmtId="0" fontId="8" fillId="28" borderId="2" xfId="0" applyFont="1" applyFill="1" applyBorder="1" applyAlignment="1">
      <alignment horizontal="center"/>
    </xf>
    <xf numFmtId="0" fontId="7" fillId="0" borderId="0" xfId="0" applyFont="1" applyFill="1" applyBorder="1" applyAlignment="1">
      <alignment vertical="top"/>
    </xf>
    <xf numFmtId="0" fontId="0" fillId="0" borderId="0" xfId="0" applyFill="1" applyBorder="1" applyAlignment="1">
      <alignment vertical="top"/>
    </xf>
    <xf numFmtId="0" fontId="7" fillId="0" borderId="0" xfId="0" applyFont="1" applyBorder="1" applyAlignment="1">
      <alignment horizontal="left"/>
    </xf>
    <xf numFmtId="4" fontId="0" fillId="32" borderId="2" xfId="0" applyNumberFormat="1" applyFill="1" applyBorder="1" applyAlignment="1">
      <alignment vertical="center"/>
    </xf>
    <xf numFmtId="166" fontId="0" fillId="32" borderId="10" xfId="7" applyNumberFormat="1" applyFont="1" applyFill="1" applyBorder="1" applyAlignment="1">
      <alignment vertical="center"/>
    </xf>
    <xf numFmtId="4" fontId="0" fillId="32" borderId="20" xfId="0" applyNumberFormat="1" applyFill="1" applyBorder="1" applyAlignment="1">
      <alignment vertical="center"/>
    </xf>
    <xf numFmtId="166" fontId="0" fillId="32" borderId="7" xfId="7" applyNumberFormat="1" applyFont="1" applyFill="1" applyBorder="1" applyAlignment="1">
      <alignment vertical="center"/>
    </xf>
    <xf numFmtId="166" fontId="0" fillId="32" borderId="8" xfId="7" applyNumberFormat="1" applyFont="1" applyFill="1" applyBorder="1" applyAlignment="1">
      <alignment vertical="center"/>
    </xf>
    <xf numFmtId="166" fontId="0" fillId="32" borderId="11" xfId="7" applyNumberFormat="1" applyFont="1" applyFill="1" applyBorder="1" applyAlignment="1">
      <alignment vertical="center"/>
    </xf>
    <xf numFmtId="166" fontId="0" fillId="32" borderId="12" xfId="7" applyNumberFormat="1" applyFont="1" applyFill="1" applyBorder="1" applyAlignment="1">
      <alignment vertical="center"/>
    </xf>
    <xf numFmtId="166" fontId="0" fillId="32" borderId="27" xfId="7" applyNumberFormat="1" applyFont="1" applyFill="1" applyBorder="1" applyAlignment="1">
      <alignment vertical="center"/>
    </xf>
    <xf numFmtId="0" fontId="7" fillId="0" borderId="0" xfId="0" applyFont="1" applyAlignment="1">
      <alignment horizontal="left"/>
    </xf>
    <xf numFmtId="0" fontId="8" fillId="29" borderId="2" xfId="0" applyFont="1" applyFill="1" applyBorder="1" applyAlignment="1">
      <alignment horizontal="center"/>
    </xf>
    <xf numFmtId="0" fontId="3" fillId="0" borderId="0" xfId="1" applyBorder="1" applyAlignment="1">
      <alignment horizontal="left"/>
    </xf>
    <xf numFmtId="14" fontId="0" fillId="0" borderId="0" xfId="0" applyNumberFormat="1" applyBorder="1" applyAlignment="1">
      <alignment horizontal="left"/>
    </xf>
    <xf numFmtId="0" fontId="8" fillId="28" borderId="39" xfId="0" applyFont="1" applyFill="1" applyBorder="1" applyAlignment="1">
      <alignment vertical="center"/>
    </xf>
    <xf numFmtId="0" fontId="8" fillId="28" borderId="39" xfId="0" applyFont="1" applyFill="1" applyBorder="1" applyAlignment="1">
      <alignment horizontal="center" vertical="center"/>
    </xf>
    <xf numFmtId="0" fontId="8" fillId="28" borderId="39" xfId="0" applyFont="1" applyFill="1" applyBorder="1" applyAlignment="1">
      <alignment vertical="center" wrapText="1"/>
    </xf>
    <xf numFmtId="0" fontId="8" fillId="28" borderId="40" xfId="0" applyFont="1" applyFill="1" applyBorder="1" applyAlignment="1">
      <alignment vertical="center" wrapText="1"/>
    </xf>
    <xf numFmtId="1" fontId="0" fillId="0" borderId="2" xfId="0" applyNumberFormat="1" applyFill="1" applyBorder="1" applyAlignment="1">
      <alignment horizontal="center"/>
    </xf>
    <xf numFmtId="1" fontId="0" fillId="0" borderId="2" xfId="0" applyNumberFormat="1" applyBorder="1" applyAlignment="1">
      <alignment horizontal="center"/>
    </xf>
    <xf numFmtId="1" fontId="0" fillId="30" borderId="2" xfId="0" applyNumberFormat="1" applyFill="1" applyBorder="1" applyAlignment="1" applyProtection="1">
      <alignment horizontal="center" vertical="center"/>
      <protection locked="0"/>
    </xf>
    <xf numFmtId="178" fontId="0" fillId="30" borderId="2" xfId="6" applyNumberFormat="1" applyFont="1" applyFill="1" applyBorder="1" applyAlignment="1" applyProtection="1">
      <alignment horizontal="center" vertical="center"/>
      <protection locked="0"/>
    </xf>
    <xf numFmtId="0" fontId="0" fillId="0" borderId="0" xfId="0" applyProtection="1"/>
    <xf numFmtId="0" fontId="0" fillId="0" borderId="37" xfId="0" applyBorder="1" applyProtection="1"/>
    <xf numFmtId="0" fontId="0" fillId="0" borderId="0" xfId="0" applyFont="1" applyAlignment="1" applyProtection="1">
      <alignment horizontal="left" vertical="center"/>
    </xf>
    <xf numFmtId="0" fontId="47" fillId="28" borderId="0" xfId="0" applyFont="1" applyFill="1" applyBorder="1" applyAlignment="1" applyProtection="1">
      <alignment vertical="center"/>
    </xf>
    <xf numFmtId="0" fontId="0" fillId="0" borderId="0" xfId="0" applyAlignment="1" applyProtection="1">
      <alignment vertical="center"/>
    </xf>
    <xf numFmtId="0" fontId="0" fillId="29" borderId="0" xfId="0" applyFill="1" applyBorder="1" applyAlignment="1" applyProtection="1">
      <alignment vertical="center"/>
    </xf>
    <xf numFmtId="0" fontId="0" fillId="30" borderId="0" xfId="0" applyFill="1" applyBorder="1" applyAlignment="1" applyProtection="1">
      <alignment vertical="center"/>
    </xf>
    <xf numFmtId="0" fontId="0" fillId="0" borderId="35" xfId="0" applyBorder="1" applyAlignment="1" applyProtection="1">
      <alignment vertical="center"/>
    </xf>
    <xf numFmtId="0" fontId="0" fillId="0" borderId="0" xfId="0" applyFont="1" applyAlignment="1" applyProtection="1">
      <alignment horizontal="left"/>
    </xf>
    <xf numFmtId="0" fontId="0" fillId="0" borderId="0" xfId="0" applyFill="1" applyAlignment="1" applyProtection="1">
      <alignment horizontal="center" vertical="center"/>
    </xf>
    <xf numFmtId="0" fontId="0" fillId="29" borderId="0" xfId="0" applyFill="1" applyBorder="1" applyAlignment="1" applyProtection="1">
      <alignment horizontal="center" vertical="center"/>
    </xf>
    <xf numFmtId="0" fontId="0" fillId="0" borderId="0" xfId="0" applyAlignment="1" applyProtection="1">
      <alignment horizontal="center" vertical="center"/>
    </xf>
    <xf numFmtId="0" fontId="4" fillId="0" borderId="0" xfId="0" applyFont="1" applyAlignment="1" applyProtection="1">
      <alignment horizontal="left" vertical="center"/>
    </xf>
    <xf numFmtId="0" fontId="7" fillId="0" borderId="32" xfId="0" applyFont="1" applyBorder="1" applyProtection="1"/>
    <xf numFmtId="0" fontId="0" fillId="0" borderId="32" xfId="0" applyBorder="1" applyProtection="1"/>
    <xf numFmtId="0" fontId="7" fillId="0" borderId="0" xfId="0" applyFont="1" applyProtection="1"/>
    <xf numFmtId="0" fontId="0" fillId="0" borderId="0" xfId="0" applyBorder="1" applyProtection="1"/>
    <xf numFmtId="0" fontId="0" fillId="0" borderId="35" xfId="0" applyBorder="1" applyAlignment="1" applyProtection="1">
      <alignment horizontal="left" vertical="top" wrapText="1"/>
    </xf>
    <xf numFmtId="0" fontId="0" fillId="0" borderId="35" xfId="0" applyBorder="1" applyProtection="1"/>
    <xf numFmtId="0" fontId="0" fillId="0" borderId="0" xfId="0" applyBorder="1" applyAlignment="1" applyProtection="1">
      <alignment horizontal="left" vertical="top" wrapText="1"/>
    </xf>
    <xf numFmtId="0" fontId="0" fillId="0" borderId="0" xfId="0" applyFont="1" applyAlignment="1" applyProtection="1">
      <alignment horizontal="left" vertical="top"/>
    </xf>
    <xf numFmtId="0" fontId="0" fillId="0" borderId="0" xfId="0" applyFont="1" applyAlignment="1" applyProtection="1">
      <alignment horizontal="left" vertical="top" wrapText="1"/>
    </xf>
    <xf numFmtId="0" fontId="0" fillId="32" borderId="37" xfId="0" applyFill="1" applyBorder="1" applyProtection="1"/>
    <xf numFmtId="0" fontId="7" fillId="32" borderId="0" xfId="0" applyFont="1" applyFill="1" applyBorder="1" applyProtection="1"/>
    <xf numFmtId="0" fontId="0" fillId="32" borderId="0" xfId="0" applyFont="1" applyFill="1" applyBorder="1" applyProtection="1"/>
    <xf numFmtId="0" fontId="0" fillId="32" borderId="0" xfId="0" applyFill="1" applyBorder="1" applyProtection="1"/>
    <xf numFmtId="0" fontId="0" fillId="0" borderId="0" xfId="0" applyFill="1" applyBorder="1" applyProtection="1"/>
    <xf numFmtId="0" fontId="0" fillId="0" borderId="0" xfId="0" applyFill="1" applyBorder="1" applyAlignment="1" applyProtection="1">
      <alignment vertical="top" wrapText="1"/>
    </xf>
    <xf numFmtId="0" fontId="0" fillId="32" borderId="0" xfId="0" applyFill="1" applyBorder="1" applyAlignment="1" applyProtection="1">
      <alignment vertical="top" wrapText="1"/>
    </xf>
    <xf numFmtId="0" fontId="0" fillId="32" borderId="35" xfId="0" applyFill="1" applyBorder="1" applyAlignment="1" applyProtection="1">
      <alignment vertical="top" wrapText="1"/>
    </xf>
    <xf numFmtId="0" fontId="0" fillId="0" borderId="33" xfId="0" applyBorder="1" applyAlignment="1" applyProtection="1">
      <alignment horizontal="left" vertical="top" wrapText="1"/>
    </xf>
    <xf numFmtId="0" fontId="7" fillId="0" borderId="0" xfId="0" applyFont="1" applyFill="1" applyBorder="1" applyAlignment="1" applyProtection="1">
      <alignment vertical="top"/>
    </xf>
    <xf numFmtId="0" fontId="0" fillId="0" borderId="0" xfId="0" applyFill="1" applyBorder="1" applyAlignment="1" applyProtection="1">
      <alignment vertical="top"/>
    </xf>
    <xf numFmtId="0" fontId="7" fillId="0" borderId="0" xfId="0" applyFont="1" applyAlignment="1" applyProtection="1">
      <alignment horizontal="left" vertical="center"/>
    </xf>
    <xf numFmtId="0" fontId="47" fillId="31" borderId="0" xfId="0" applyFont="1" applyFill="1" applyBorder="1" applyAlignment="1" applyProtection="1">
      <alignment vertical="center"/>
    </xf>
    <xf numFmtId="0" fontId="0" fillId="31" borderId="0" xfId="0" applyFill="1" applyBorder="1" applyAlignment="1" applyProtection="1">
      <alignment vertical="center"/>
    </xf>
    <xf numFmtId="0" fontId="0" fillId="31" borderId="0" xfId="0" applyFill="1" applyAlignment="1" applyProtection="1">
      <alignment vertical="center"/>
    </xf>
    <xf numFmtId="0" fontId="0" fillId="0" borderId="37" xfId="0" applyBorder="1" applyAlignment="1" applyProtection="1">
      <alignment vertical="center"/>
    </xf>
    <xf numFmtId="0" fontId="51" fillId="0" borderId="0" xfId="0" applyFont="1" applyBorder="1" applyAlignment="1" applyProtection="1">
      <alignment vertical="center"/>
    </xf>
    <xf numFmtId="0" fontId="0" fillId="0" borderId="0" xfId="0" applyBorder="1" applyAlignment="1" applyProtection="1">
      <alignment vertical="center"/>
    </xf>
    <xf numFmtId="0" fontId="0" fillId="0" borderId="0" xfId="0" applyFont="1" applyBorder="1" applyAlignment="1" applyProtection="1">
      <alignment vertical="center"/>
    </xf>
    <xf numFmtId="0" fontId="8" fillId="28" borderId="2" xfId="0" applyFont="1" applyFill="1" applyBorder="1" applyAlignment="1" applyProtection="1">
      <alignment horizontal="center" vertical="center"/>
    </xf>
    <xf numFmtId="0" fontId="8" fillId="28" borderId="2" xfId="0" applyFont="1" applyFill="1" applyBorder="1" applyAlignment="1" applyProtection="1">
      <alignment horizontal="center" vertical="center" wrapText="1"/>
    </xf>
    <xf numFmtId="0" fontId="8" fillId="28" borderId="2" xfId="0" applyFont="1" applyFill="1" applyBorder="1" applyAlignment="1" applyProtection="1">
      <alignment vertical="center"/>
    </xf>
    <xf numFmtId="0" fontId="0" fillId="31" borderId="2" xfId="0" applyFont="1" applyFill="1" applyBorder="1" applyAlignment="1" applyProtection="1">
      <alignment vertical="center"/>
    </xf>
    <xf numFmtId="0" fontId="0" fillId="31" borderId="2" xfId="0" applyFill="1" applyBorder="1" applyAlignment="1" applyProtection="1">
      <alignment horizontal="center" vertical="center"/>
    </xf>
    <xf numFmtId="0" fontId="0" fillId="29" borderId="2" xfId="0" applyFill="1" applyBorder="1" applyAlignment="1" applyProtection="1">
      <alignment horizontal="center" vertical="center"/>
    </xf>
    <xf numFmtId="164" fontId="0" fillId="29" borderId="2" xfId="0" applyNumberFormat="1" applyFill="1" applyBorder="1" applyAlignment="1" applyProtection="1">
      <alignment horizontal="center" vertical="center"/>
    </xf>
    <xf numFmtId="4" fontId="0" fillId="2" borderId="2" xfId="0" applyNumberFormat="1" applyFill="1" applyBorder="1" applyAlignment="1" applyProtection="1">
      <alignment horizontal="center" vertical="center"/>
    </xf>
    <xf numFmtId="0" fontId="0" fillId="0" borderId="0" xfId="0" applyBorder="1" applyAlignment="1" applyProtection="1">
      <alignment horizontal="center" vertical="center"/>
    </xf>
    <xf numFmtId="0" fontId="0" fillId="0" borderId="2" xfId="0" applyFont="1" applyFill="1" applyBorder="1" applyAlignment="1" applyProtection="1">
      <alignment vertical="center"/>
    </xf>
    <xf numFmtId="0" fontId="0" fillId="0" borderId="2" xfId="0" applyFill="1" applyBorder="1" applyAlignment="1" applyProtection="1">
      <alignment horizontal="center" vertical="center"/>
    </xf>
    <xf numFmtId="1" fontId="0" fillId="29" borderId="2" xfId="0" applyNumberFormat="1" applyFill="1" applyBorder="1" applyAlignment="1" applyProtection="1">
      <alignment horizontal="center" vertical="center"/>
    </xf>
    <xf numFmtId="0" fontId="7" fillId="0" borderId="0" xfId="0" applyFont="1" applyFill="1" applyBorder="1" applyAlignment="1" applyProtection="1">
      <alignment vertical="center"/>
    </xf>
    <xf numFmtId="0" fontId="0" fillId="0" borderId="0" xfId="0" applyFill="1" applyBorder="1" applyAlignment="1" applyProtection="1">
      <alignment horizontal="center" vertical="center"/>
    </xf>
    <xf numFmtId="165" fontId="0" fillId="0" borderId="0" xfId="6" applyNumberFormat="1" applyFont="1" applyFill="1" applyBorder="1" applyAlignment="1" applyProtection="1">
      <alignment horizontal="center" vertical="center"/>
    </xf>
    <xf numFmtId="164" fontId="0" fillId="0" borderId="0" xfId="0" applyNumberFormat="1" applyFill="1" applyBorder="1" applyAlignment="1" applyProtection="1">
      <alignment horizontal="center" vertical="center"/>
    </xf>
    <xf numFmtId="4" fontId="0" fillId="0" borderId="0" xfId="0" applyNumberFormat="1" applyFill="1" applyBorder="1" applyAlignment="1" applyProtection="1">
      <alignment horizontal="center" vertical="center"/>
    </xf>
    <xf numFmtId="0" fontId="0" fillId="31" borderId="0" xfId="0" applyFont="1" applyFill="1" applyBorder="1" applyAlignment="1" applyProtection="1">
      <alignment vertical="center"/>
    </xf>
    <xf numFmtId="0" fontId="7" fillId="31" borderId="0" xfId="0" applyFont="1" applyFill="1" applyBorder="1" applyAlignment="1" applyProtection="1">
      <alignment vertical="center"/>
    </xf>
    <xf numFmtId="0" fontId="0" fillId="30" borderId="2" xfId="0" applyFill="1" applyBorder="1" applyAlignment="1" applyProtection="1">
      <alignment horizontal="center" vertical="center"/>
      <protection locked="0"/>
    </xf>
    <xf numFmtId="0" fontId="0" fillId="0" borderId="36" xfId="0" applyBorder="1" applyProtection="1"/>
    <xf numFmtId="0" fontId="0" fillId="0" borderId="36" xfId="0" applyBorder="1" applyAlignment="1" applyProtection="1">
      <alignment vertical="center"/>
    </xf>
    <xf numFmtId="4" fontId="0" fillId="29" borderId="2" xfId="0" applyNumberFormat="1" applyFill="1" applyBorder="1" applyAlignment="1" applyProtection="1">
      <alignment horizontal="center" vertical="center"/>
    </xf>
    <xf numFmtId="1" fontId="0" fillId="3" borderId="2" xfId="0" applyNumberFormat="1" applyFill="1" applyBorder="1" applyAlignment="1">
      <alignment horizontal="center"/>
    </xf>
    <xf numFmtId="0" fontId="8" fillId="28" borderId="2" xfId="0" applyFont="1" applyFill="1" applyBorder="1"/>
    <xf numFmtId="0" fontId="0" fillId="0" borderId="2" xfId="0" applyBorder="1"/>
    <xf numFmtId="1" fontId="0" fillId="0" borderId="2" xfId="0" applyNumberFormat="1" applyBorder="1"/>
    <xf numFmtId="0" fontId="8" fillId="28" borderId="2" xfId="0" applyFont="1" applyFill="1" applyBorder="1" applyAlignment="1">
      <alignment horizontal="center" vertical="center" wrapText="1"/>
    </xf>
    <xf numFmtId="0" fontId="0" fillId="31" borderId="2" xfId="0" applyFill="1" applyBorder="1" applyAlignment="1">
      <alignment vertical="center" wrapText="1"/>
    </xf>
    <xf numFmtId="0" fontId="0" fillId="31" borderId="2" xfId="0" applyFill="1" applyBorder="1" applyAlignment="1">
      <alignment horizontal="center" vertical="center"/>
    </xf>
    <xf numFmtId="0" fontId="0" fillId="29" borderId="2" xfId="0" applyFill="1" applyBorder="1" applyAlignment="1">
      <alignment horizontal="center" vertical="center"/>
    </xf>
    <xf numFmtId="164" fontId="0" fillId="29" borderId="2" xfId="0" applyNumberFormat="1" applyFill="1" applyBorder="1" applyAlignment="1">
      <alignment horizontal="center" vertical="center"/>
    </xf>
    <xf numFmtId="4" fontId="0" fillId="2" borderId="2" xfId="0" applyNumberFormat="1" applyFill="1" applyBorder="1" applyAlignment="1">
      <alignment horizontal="center" vertical="center"/>
    </xf>
    <xf numFmtId="0" fontId="0" fillId="31" borderId="0" xfId="0" applyFill="1" applyAlignment="1">
      <alignment vertical="center"/>
    </xf>
    <xf numFmtId="0" fontId="0" fillId="31" borderId="0" xfId="0" applyFill="1"/>
    <xf numFmtId="0" fontId="7" fillId="0" borderId="0" xfId="0" applyFont="1" applyAlignment="1">
      <alignment horizontal="left" vertical="center"/>
    </xf>
    <xf numFmtId="0" fontId="47" fillId="28" borderId="0" xfId="0" applyFont="1" applyFill="1" applyAlignment="1">
      <alignment vertical="center"/>
    </xf>
    <xf numFmtId="0" fontId="47" fillId="31" borderId="0" xfId="0" applyFont="1" applyFill="1" applyAlignment="1">
      <alignment vertical="center"/>
    </xf>
    <xf numFmtId="0" fontId="0" fillId="29" borderId="0" xfId="0" applyFill="1" applyAlignment="1">
      <alignment vertical="center"/>
    </xf>
    <xf numFmtId="0" fontId="0" fillId="30" borderId="0" xfId="0" applyFill="1" applyAlignment="1">
      <alignment vertical="center"/>
    </xf>
    <xf numFmtId="0" fontId="0" fillId="31" borderId="37" xfId="0" applyFill="1" applyBorder="1" applyAlignment="1">
      <alignment vertical="center"/>
    </xf>
    <xf numFmtId="0" fontId="51" fillId="31" borderId="0" xfId="0" applyFont="1" applyFill="1" applyAlignment="1">
      <alignment vertical="center"/>
    </xf>
    <xf numFmtId="0" fontId="8" fillId="28" borderId="2" xfId="0" applyFont="1" applyFill="1" applyBorder="1" applyAlignment="1">
      <alignment vertical="center"/>
    </xf>
    <xf numFmtId="0" fontId="0" fillId="31" borderId="0" xfId="0" applyFill="1" applyAlignment="1">
      <alignment horizontal="center" vertical="center"/>
    </xf>
    <xf numFmtId="0" fontId="0" fillId="0" borderId="2" xfId="0" applyBorder="1" applyAlignment="1">
      <alignment vertical="center"/>
    </xf>
    <xf numFmtId="0" fontId="0" fillId="0" borderId="2" xfId="0" applyBorder="1" applyAlignment="1">
      <alignment horizontal="center" vertical="center"/>
    </xf>
    <xf numFmtId="0" fontId="0" fillId="31" borderId="35" xfId="0" applyFill="1" applyBorder="1" applyAlignment="1">
      <alignment vertical="center"/>
    </xf>
    <xf numFmtId="0" fontId="7" fillId="31" borderId="0" xfId="0" applyFont="1" applyFill="1" applyAlignment="1">
      <alignment vertical="center"/>
    </xf>
    <xf numFmtId="0" fontId="0" fillId="31" borderId="36" xfId="0" applyFill="1" applyBorder="1" applyAlignment="1">
      <alignment vertical="center"/>
    </xf>
    <xf numFmtId="0" fontId="7" fillId="31" borderId="0" xfId="0" applyFont="1" applyFill="1" applyAlignment="1">
      <alignment vertical="top"/>
    </xf>
    <xf numFmtId="0" fontId="0" fillId="31" borderId="0" xfId="0" applyFill="1" applyAlignment="1">
      <alignment vertical="top"/>
    </xf>
    <xf numFmtId="4" fontId="9" fillId="32" borderId="45" xfId="0" applyNumberFormat="1" applyFont="1" applyFill="1" applyBorder="1" applyAlignment="1">
      <alignment vertical="center"/>
    </xf>
    <xf numFmtId="9" fontId="9" fillId="32" borderId="46" xfId="7" applyFont="1" applyFill="1" applyBorder="1" applyAlignment="1">
      <alignment vertical="center"/>
    </xf>
    <xf numFmtId="0" fontId="7" fillId="0" borderId="0" xfId="0" applyFont="1"/>
    <xf numFmtId="178" fontId="0" fillId="29" borderId="2" xfId="6" applyNumberFormat="1" applyFont="1" applyFill="1" applyBorder="1" applyAlignment="1" applyProtection="1">
      <alignment horizontal="center" vertical="center"/>
    </xf>
    <xf numFmtId="0" fontId="0" fillId="31" borderId="0" xfId="0" applyFill="1" applyBorder="1" applyAlignment="1" applyProtection="1">
      <alignment horizontal="center" vertical="center"/>
    </xf>
    <xf numFmtId="164" fontId="0" fillId="31" borderId="2" xfId="0" applyNumberFormat="1" applyFill="1" applyBorder="1" applyAlignment="1">
      <alignment horizontal="center"/>
    </xf>
    <xf numFmtId="164" fontId="0" fillId="33" borderId="2" xfId="0" applyNumberFormat="1" applyFill="1" applyBorder="1" applyAlignment="1">
      <alignment horizontal="center"/>
    </xf>
    <xf numFmtId="164" fontId="0" fillId="3" borderId="0" xfId="0" applyNumberFormat="1" applyFill="1" applyBorder="1" applyAlignment="1">
      <alignment horizontal="center"/>
    </xf>
    <xf numFmtId="164" fontId="0" fillId="3" borderId="0" xfId="0" applyNumberFormat="1" applyFill="1" applyAlignment="1">
      <alignment horizontal="center"/>
    </xf>
    <xf numFmtId="0" fontId="8" fillId="29" borderId="47" xfId="0" applyFont="1" applyFill="1" applyBorder="1" applyAlignment="1">
      <alignment horizontal="center"/>
    </xf>
    <xf numFmtId="0" fontId="55" fillId="34" borderId="48" xfId="0" applyFont="1" applyFill="1" applyBorder="1"/>
    <xf numFmtId="166" fontId="0" fillId="32" borderId="20" xfId="7" applyNumberFormat="1" applyFont="1" applyFill="1" applyBorder="1" applyAlignment="1">
      <alignment vertical="center"/>
    </xf>
    <xf numFmtId="166" fontId="0" fillId="32" borderId="50" xfId="7" applyNumberFormat="1" applyFont="1" applyFill="1" applyBorder="1" applyAlignment="1">
      <alignment vertical="center"/>
    </xf>
    <xf numFmtId="166" fontId="0" fillId="32" borderId="52" xfId="7" applyNumberFormat="1" applyFont="1" applyFill="1" applyBorder="1" applyAlignment="1">
      <alignment vertical="center"/>
    </xf>
    <xf numFmtId="166" fontId="0" fillId="32" borderId="53" xfId="7" applyNumberFormat="1" applyFont="1" applyFill="1" applyBorder="1" applyAlignment="1">
      <alignment vertical="center"/>
    </xf>
    <xf numFmtId="166" fontId="0" fillId="32" borderId="55" xfId="7" applyNumberFormat="1" applyFont="1" applyFill="1" applyBorder="1" applyAlignment="1">
      <alignment vertical="center"/>
    </xf>
    <xf numFmtId="4" fontId="0" fillId="32" borderId="56" xfId="0" applyNumberFormat="1" applyFill="1" applyBorder="1" applyAlignment="1">
      <alignment vertical="center"/>
    </xf>
    <xf numFmtId="4" fontId="0" fillId="32" borderId="17" xfId="0" applyNumberFormat="1" applyFill="1" applyBorder="1" applyAlignment="1">
      <alignment vertical="center"/>
    </xf>
    <xf numFmtId="4" fontId="0" fillId="32" borderId="57" xfId="0" applyNumberFormat="1" applyFill="1" applyBorder="1" applyAlignment="1">
      <alignment vertical="center"/>
    </xf>
    <xf numFmtId="0" fontId="0" fillId="31" borderId="58" xfId="0" applyFill="1" applyBorder="1" applyAlignment="1">
      <alignment vertical="center"/>
    </xf>
    <xf numFmtId="0" fontId="0" fillId="31" borderId="59" xfId="0" applyFill="1" applyBorder="1" applyAlignment="1">
      <alignment vertical="center"/>
    </xf>
    <xf numFmtId="0" fontId="0" fillId="31" borderId="60" xfId="0" applyFill="1" applyBorder="1" applyAlignment="1">
      <alignment vertical="center"/>
    </xf>
    <xf numFmtId="4" fontId="0" fillId="32" borderId="61" xfId="0" applyNumberFormat="1" applyFill="1" applyBorder="1" applyAlignment="1">
      <alignment vertical="center"/>
    </xf>
    <xf numFmtId="0" fontId="0" fillId="31" borderId="60" xfId="0" applyFont="1" applyFill="1" applyBorder="1" applyAlignment="1">
      <alignment vertical="center"/>
    </xf>
    <xf numFmtId="0" fontId="0" fillId="0" borderId="59" xfId="0" applyFont="1" applyFill="1" applyBorder="1" applyAlignment="1" applyProtection="1">
      <alignment vertical="center"/>
    </xf>
    <xf numFmtId="0" fontId="0" fillId="31" borderId="62" xfId="0" applyFont="1" applyFill="1" applyBorder="1" applyAlignment="1">
      <alignment vertical="center"/>
    </xf>
    <xf numFmtId="4" fontId="0" fillId="32" borderId="63" xfId="0" applyNumberFormat="1" applyFill="1" applyBorder="1" applyAlignment="1">
      <alignment vertical="center"/>
    </xf>
    <xf numFmtId="0" fontId="0" fillId="31" borderId="54" xfId="0" applyFill="1" applyBorder="1" applyAlignment="1">
      <alignment vertical="center"/>
    </xf>
    <xf numFmtId="0" fontId="47" fillId="31" borderId="0" xfId="0" applyFont="1" applyFill="1"/>
    <xf numFmtId="0" fontId="47" fillId="31" borderId="0" xfId="0" applyFont="1" applyFill="1" applyAlignment="1">
      <alignment horizontal="center"/>
    </xf>
    <xf numFmtId="1" fontId="0" fillId="31" borderId="2" xfId="0" applyNumberFormat="1" applyFill="1" applyBorder="1" applyAlignment="1">
      <alignment horizontal="center"/>
    </xf>
    <xf numFmtId="0" fontId="0" fillId="30" borderId="0" xfId="0" applyFill="1" applyBorder="1" applyAlignment="1" applyProtection="1">
      <alignment horizontal="left" vertical="top" wrapText="1"/>
      <protection locked="0"/>
    </xf>
    <xf numFmtId="0" fontId="0" fillId="0" borderId="0" xfId="0" applyFill="1" applyBorder="1" applyAlignment="1">
      <alignment horizontal="left" vertical="top" wrapText="1"/>
    </xf>
    <xf numFmtId="179" fontId="0" fillId="30" borderId="2" xfId="6" applyNumberFormat="1" applyFont="1" applyFill="1" applyBorder="1" applyAlignment="1" applyProtection="1">
      <alignment horizontal="center" vertical="center"/>
      <protection locked="0"/>
    </xf>
    <xf numFmtId="180" fontId="0" fillId="30" borderId="2" xfId="6" applyNumberFormat="1" applyFont="1" applyFill="1" applyBorder="1" applyAlignment="1" applyProtection="1">
      <alignment horizontal="center" vertical="center"/>
      <protection locked="0"/>
    </xf>
    <xf numFmtId="0" fontId="0" fillId="30" borderId="0" xfId="0" applyFont="1" applyFill="1" applyAlignment="1" applyProtection="1">
      <alignment horizontal="left" vertical="top" wrapText="1"/>
      <protection locked="0"/>
    </xf>
    <xf numFmtId="0" fontId="7" fillId="31" borderId="3" xfId="0" applyFont="1" applyFill="1" applyBorder="1" applyAlignment="1">
      <alignment vertical="center"/>
    </xf>
    <xf numFmtId="0" fontId="7" fillId="31" borderId="51" xfId="0" applyFont="1" applyFill="1" applyBorder="1" applyAlignment="1">
      <alignment vertical="center"/>
    </xf>
    <xf numFmtId="0" fontId="0" fillId="31" borderId="54" xfId="0" applyFont="1" applyFill="1" applyBorder="1" applyAlignment="1">
      <alignment vertical="center"/>
    </xf>
    <xf numFmtId="0" fontId="0" fillId="0" borderId="58" xfId="0" applyFont="1" applyFill="1" applyBorder="1" applyAlignment="1" applyProtection="1">
      <alignment vertical="center"/>
    </xf>
    <xf numFmtId="166" fontId="0" fillId="32" borderId="39" xfId="7" applyNumberFormat="1" applyFont="1" applyFill="1" applyBorder="1" applyAlignment="1">
      <alignment vertical="center"/>
    </xf>
    <xf numFmtId="0" fontId="7" fillId="31" borderId="54" xfId="0" applyFont="1" applyFill="1" applyBorder="1" applyAlignment="1">
      <alignment vertical="center"/>
    </xf>
    <xf numFmtId="0" fontId="0" fillId="0" borderId="3" xfId="0" applyBorder="1"/>
    <xf numFmtId="0" fontId="0" fillId="0" borderId="4" xfId="0" applyBorder="1"/>
    <xf numFmtId="0" fontId="0" fillId="0" borderId="5" xfId="0" applyBorder="1"/>
    <xf numFmtId="0" fontId="0" fillId="0" borderId="54" xfId="0" applyBorder="1"/>
    <xf numFmtId="4" fontId="0" fillId="32" borderId="6" xfId="0" applyNumberFormat="1" applyFill="1" applyBorder="1" applyAlignment="1">
      <alignment vertical="center"/>
    </xf>
    <xf numFmtId="4" fontId="0" fillId="32" borderId="9" xfId="0" applyNumberFormat="1" applyFill="1" applyBorder="1" applyAlignment="1">
      <alignment vertical="center"/>
    </xf>
    <xf numFmtId="4" fontId="0" fillId="32" borderId="72" xfId="0" applyNumberFormat="1" applyFill="1" applyBorder="1" applyAlignment="1">
      <alignment vertical="center"/>
    </xf>
    <xf numFmtId="0" fontId="0" fillId="31" borderId="3" xfId="0" applyFont="1" applyFill="1" applyBorder="1" applyAlignment="1">
      <alignment vertical="center"/>
    </xf>
    <xf numFmtId="166" fontId="0" fillId="32" borderId="40" xfId="7" applyNumberFormat="1" applyFont="1" applyFill="1" applyBorder="1" applyAlignment="1">
      <alignment vertical="center"/>
    </xf>
    <xf numFmtId="0" fontId="7" fillId="31" borderId="38" xfId="0" applyFont="1" applyFill="1" applyBorder="1" applyAlignment="1">
      <alignment vertical="center" wrapText="1"/>
    </xf>
    <xf numFmtId="0" fontId="7" fillId="31" borderId="54" xfId="0" applyFont="1" applyFill="1" applyBorder="1" applyAlignment="1">
      <alignment vertical="center" wrapText="1"/>
    </xf>
    <xf numFmtId="166" fontId="7" fillId="0" borderId="5" xfId="0" applyNumberFormat="1" applyFont="1" applyBorder="1"/>
    <xf numFmtId="4" fontId="0" fillId="32" borderId="13" xfId="0" applyNumberFormat="1" applyFill="1" applyBorder="1" applyAlignment="1">
      <alignment vertical="center"/>
    </xf>
    <xf numFmtId="0" fontId="7" fillId="0" borderId="0" xfId="0" applyFont="1" applyBorder="1" applyAlignment="1" applyProtection="1">
      <alignment horizontal="center" vertical="center"/>
    </xf>
    <xf numFmtId="0" fontId="0" fillId="0" borderId="31" xfId="0" applyFill="1" applyBorder="1" applyAlignment="1" applyProtection="1">
      <alignment horizontal="left" vertical="top" wrapText="1"/>
    </xf>
    <xf numFmtId="0" fontId="0" fillId="0" borderId="0" xfId="0" applyFill="1" applyBorder="1" applyAlignment="1" applyProtection="1">
      <alignment horizontal="left" vertical="top" wrapText="1"/>
    </xf>
    <xf numFmtId="0" fontId="47" fillId="28" borderId="0" xfId="0" applyFont="1" applyFill="1" applyBorder="1" applyAlignment="1" applyProtection="1">
      <alignment horizontal="center"/>
      <protection locked="0"/>
    </xf>
    <xf numFmtId="0" fontId="50" fillId="0" borderId="0" xfId="0" applyFont="1" applyFill="1" applyBorder="1" applyAlignment="1" applyProtection="1">
      <alignment horizontal="left"/>
    </xf>
    <xf numFmtId="0" fontId="0" fillId="0" borderId="0" xfId="0" applyFill="1"/>
    <xf numFmtId="0" fontId="0" fillId="32" borderId="0" xfId="0" applyFill="1" applyBorder="1" applyAlignment="1" applyProtection="1">
      <alignment horizontal="left" vertical="top" wrapText="1"/>
    </xf>
    <xf numFmtId="0" fontId="0" fillId="32" borderId="0" xfId="0" applyFont="1" applyFill="1" applyBorder="1" applyAlignment="1" applyProtection="1">
      <alignment vertical="top" wrapText="1"/>
    </xf>
    <xf numFmtId="0" fontId="0" fillId="32" borderId="35" xfId="0" applyFont="1" applyFill="1" applyBorder="1" applyAlignment="1" applyProtection="1">
      <alignment vertical="top" wrapText="1"/>
    </xf>
    <xf numFmtId="0" fontId="7" fillId="0" borderId="0" xfId="0" applyFont="1" applyBorder="1" applyAlignment="1" applyProtection="1">
      <alignment horizontal="left"/>
    </xf>
    <xf numFmtId="0" fontId="0" fillId="0" borderId="0" xfId="0" applyBorder="1" applyAlignment="1" applyProtection="1">
      <alignment horizontal="left" vertical="top" wrapText="1"/>
    </xf>
    <xf numFmtId="0" fontId="49" fillId="0" borderId="0" xfId="0" applyFont="1" applyAlignment="1" applyProtection="1">
      <alignment horizontal="left" vertical="top"/>
    </xf>
    <xf numFmtId="0" fontId="0" fillId="30" borderId="0" xfId="0" applyFill="1" applyBorder="1" applyAlignment="1" applyProtection="1">
      <alignment horizontal="left" vertical="top" wrapText="1"/>
      <protection locked="0"/>
    </xf>
    <xf numFmtId="0" fontId="7" fillId="0" borderId="0" xfId="0" applyFont="1" applyAlignment="1" applyProtection="1">
      <alignment horizontal="left" vertical="center"/>
    </xf>
    <xf numFmtId="0" fontId="47" fillId="28" borderId="0" xfId="0" applyFont="1" applyFill="1" applyBorder="1" applyAlignment="1" applyProtection="1">
      <alignment horizontal="left" vertical="center"/>
    </xf>
    <xf numFmtId="0" fontId="0" fillId="29" borderId="0" xfId="0" applyFill="1" applyBorder="1" applyAlignment="1" applyProtection="1">
      <alignment horizontal="left" vertical="center"/>
    </xf>
    <xf numFmtId="0" fontId="0" fillId="30" borderId="0" xfId="0" applyFill="1" applyBorder="1" applyAlignment="1" applyProtection="1">
      <alignment horizontal="left" vertical="center"/>
    </xf>
    <xf numFmtId="0" fontId="0" fillId="0" borderId="0" xfId="0" applyAlignment="1" applyProtection="1">
      <alignment horizontal="left" wrapText="1"/>
    </xf>
    <xf numFmtId="0" fontId="0" fillId="31" borderId="0" xfId="0" applyFill="1" applyAlignment="1">
      <alignment horizontal="left" vertical="top" wrapText="1"/>
    </xf>
    <xf numFmtId="0" fontId="0" fillId="30" borderId="0" xfId="0" applyFill="1" applyAlignment="1" applyProtection="1">
      <alignment horizontal="left" vertical="top" wrapText="1"/>
      <protection locked="0"/>
    </xf>
    <xf numFmtId="0" fontId="0" fillId="30" borderId="0" xfId="0" applyFont="1" applyFill="1" applyAlignment="1" applyProtection="1">
      <alignment horizontal="left" vertical="top" wrapText="1"/>
      <protection locked="0"/>
    </xf>
    <xf numFmtId="0" fontId="7" fillId="31" borderId="3" xfId="0" applyFont="1" applyFill="1" applyBorder="1" applyAlignment="1">
      <alignment horizontal="left" vertical="center"/>
    </xf>
    <xf numFmtId="0" fontId="7" fillId="31" borderId="4" xfId="0" applyFont="1" applyFill="1" applyBorder="1" applyAlignment="1">
      <alignment horizontal="left" vertical="center"/>
    </xf>
    <xf numFmtId="0" fontId="7" fillId="31" borderId="5" xfId="0" applyFont="1" applyFill="1" applyBorder="1" applyAlignment="1">
      <alignment horizontal="left" vertical="center"/>
    </xf>
    <xf numFmtId="0" fontId="7" fillId="31" borderId="3" xfId="0" applyFont="1" applyFill="1" applyBorder="1" applyAlignment="1">
      <alignment horizontal="center" vertical="center"/>
    </xf>
    <xf numFmtId="0" fontId="7" fillId="31" borderId="4" xfId="0" applyFont="1" applyFill="1" applyBorder="1" applyAlignment="1">
      <alignment horizontal="center" vertical="center"/>
    </xf>
    <xf numFmtId="0" fontId="7" fillId="31" borderId="5" xfId="0" applyFont="1" applyFill="1" applyBorder="1" applyAlignment="1">
      <alignment horizontal="center" vertical="center"/>
    </xf>
    <xf numFmtId="0" fontId="7" fillId="31" borderId="14" xfId="0" applyFont="1" applyFill="1" applyBorder="1" applyAlignment="1">
      <alignment horizontal="center" vertical="center"/>
    </xf>
    <xf numFmtId="0" fontId="7" fillId="31" borderId="19" xfId="0" applyFont="1" applyFill="1" applyBorder="1" applyAlignment="1">
      <alignment horizontal="center" vertical="center"/>
    </xf>
    <xf numFmtId="0" fontId="7" fillId="31" borderId="15" xfId="0" applyFont="1" applyFill="1" applyBorder="1" applyAlignment="1">
      <alignment horizontal="center" vertical="center"/>
    </xf>
    <xf numFmtId="0" fontId="9" fillId="31" borderId="34" xfId="0" applyFont="1" applyFill="1" applyBorder="1" applyAlignment="1">
      <alignment horizontal="center" vertical="center"/>
    </xf>
    <xf numFmtId="0" fontId="9" fillId="31" borderId="44" xfId="0" applyFont="1" applyFill="1" applyBorder="1" applyAlignment="1">
      <alignment horizontal="center" vertical="center"/>
    </xf>
    <xf numFmtId="0" fontId="0" fillId="0" borderId="0" xfId="0" applyFill="1" applyBorder="1" applyAlignment="1">
      <alignment horizontal="left" vertical="top" wrapText="1"/>
    </xf>
    <xf numFmtId="0" fontId="7" fillId="0" borderId="0" xfId="0" applyFont="1" applyAlignment="1">
      <alignment horizontal="left"/>
    </xf>
    <xf numFmtId="0" fontId="0" fillId="31" borderId="2" xfId="0" applyFill="1" applyBorder="1" applyAlignment="1">
      <alignment horizontal="center"/>
    </xf>
    <xf numFmtId="0" fontId="8" fillId="28" borderId="41" xfId="0" applyFont="1" applyFill="1" applyBorder="1" applyAlignment="1">
      <alignment horizontal="center" vertical="center"/>
    </xf>
    <xf numFmtId="0" fontId="8" fillId="28" borderId="42" xfId="0" applyFont="1" applyFill="1" applyBorder="1" applyAlignment="1">
      <alignment horizontal="center" vertical="center"/>
    </xf>
    <xf numFmtId="0" fontId="8" fillId="28" borderId="43" xfId="0" applyFont="1" applyFill="1" applyBorder="1" applyAlignment="1">
      <alignment horizontal="center" vertical="center"/>
    </xf>
    <xf numFmtId="0" fontId="8" fillId="29" borderId="16" xfId="0" applyFont="1" applyFill="1" applyBorder="1" applyAlignment="1">
      <alignment horizontal="center"/>
    </xf>
    <xf numFmtId="0" fontId="8" fillId="29" borderId="18" xfId="0" applyFont="1" applyFill="1" applyBorder="1" applyAlignment="1">
      <alignment horizontal="center"/>
    </xf>
    <xf numFmtId="0" fontId="8" fillId="29" borderId="17" xfId="0" applyFont="1" applyFill="1" applyBorder="1" applyAlignment="1">
      <alignment horizontal="center"/>
    </xf>
    <xf numFmtId="0" fontId="8" fillId="29" borderId="2" xfId="0" applyFont="1" applyFill="1" applyBorder="1" applyAlignment="1">
      <alignment horizontal="center"/>
    </xf>
    <xf numFmtId="0" fontId="3" fillId="0" borderId="0" xfId="1" applyBorder="1" applyAlignment="1">
      <alignment horizontal="left"/>
    </xf>
    <xf numFmtId="14" fontId="0" fillId="0" borderId="0" xfId="0" applyNumberFormat="1" applyBorder="1" applyAlignment="1">
      <alignment horizontal="left"/>
    </xf>
    <xf numFmtId="0" fontId="0" fillId="0" borderId="0" xfId="0" applyBorder="1" applyAlignment="1">
      <alignment horizontal="left"/>
    </xf>
    <xf numFmtId="0" fontId="8" fillId="29" borderId="49" xfId="0" applyFont="1" applyFill="1" applyBorder="1" applyAlignment="1">
      <alignment horizontal="center"/>
    </xf>
    <xf numFmtId="0" fontId="8" fillId="29" borderId="47" xfId="0" applyFont="1" applyFill="1" applyBorder="1" applyAlignment="1">
      <alignment horizontal="center"/>
    </xf>
    <xf numFmtId="0" fontId="0" fillId="0" borderId="2" xfId="0" applyFill="1" applyBorder="1" applyAlignment="1">
      <alignment vertical="center"/>
    </xf>
  </cellXfs>
  <cellStyles count="329">
    <cellStyle name="%" xfId="221"/>
    <cellStyle name="20% - Accent1" xfId="290" builtinId="30" customBuiltin="1"/>
    <cellStyle name="20% - Accent1 2" xfId="195"/>
    <cellStyle name="20% - Accent1 2 2" xfId="78"/>
    <cellStyle name="20% - Accent1 2 2 2" xfId="224"/>
    <cellStyle name="20% - Accent1 2 2 3" xfId="35"/>
    <cellStyle name="20% - Accent2" xfId="294" builtinId="34" customBuiltin="1"/>
    <cellStyle name="20% - Accent2 2" xfId="188"/>
    <cellStyle name="20% - Accent2 2 2" xfId="111"/>
    <cellStyle name="20% - Accent2 2 2 2" xfId="210"/>
    <cellStyle name="20% - Accent2 2 2 3" xfId="119"/>
    <cellStyle name="20% - Accent3" xfId="298" builtinId="38" customBuiltin="1"/>
    <cellStyle name="20% - Accent3 2" xfId="264"/>
    <cellStyle name="20% - Accent3 2 2" xfId="113"/>
    <cellStyle name="20% - Accent3 2 2 2" xfId="270"/>
    <cellStyle name="20% - Accent3 2 2 3" xfId="171"/>
    <cellStyle name="20% - Accent4" xfId="302" builtinId="42" customBuiltin="1"/>
    <cellStyle name="20% - Accent4 2" xfId="244"/>
    <cellStyle name="20% - Accent4 2 2" xfId="179"/>
    <cellStyle name="20% - Accent4 2 2 2" xfId="200"/>
    <cellStyle name="20% - Accent4 2 2 3" xfId="247"/>
    <cellStyle name="20% - Accent5" xfId="306" builtinId="46" customBuiltin="1"/>
    <cellStyle name="20% - Accent5 2" xfId="265"/>
    <cellStyle name="20% - Accent5 2 2" xfId="129"/>
    <cellStyle name="20% - Accent5 2 2 2" xfId="92"/>
    <cellStyle name="20% - Accent5 2 2 3" xfId="25"/>
    <cellStyle name="20% - Accent6" xfId="310" builtinId="50" customBuiltin="1"/>
    <cellStyle name="20% - Accent6 2" xfId="71"/>
    <cellStyle name="20% - Accent6 2 2" xfId="280"/>
    <cellStyle name="20% - Accent6 2 2 2" xfId="151"/>
    <cellStyle name="20% - Accent6 2 2 3" xfId="34"/>
    <cellStyle name="40% - Accent1" xfId="291" builtinId="31" customBuiltin="1"/>
    <cellStyle name="40% - Accent1 2" xfId="105"/>
    <cellStyle name="40% - Accent1 2 2" xfId="165"/>
    <cellStyle name="40% - Accent1 2 2 2" xfId="127"/>
    <cellStyle name="40% - Accent1 2 2 3" xfId="38"/>
    <cellStyle name="40% - Accent2" xfId="295" builtinId="35" customBuiltin="1"/>
    <cellStyle name="40% - Accent2 2" xfId="245"/>
    <cellStyle name="40% - Accent2 2 2" xfId="202"/>
    <cellStyle name="40% - Accent2 2 2 2" xfId="18"/>
    <cellStyle name="40% - Accent2 2 2 3" xfId="163"/>
    <cellStyle name="40% - Accent3" xfId="299" builtinId="39" customBuiltin="1"/>
    <cellStyle name="40% - Accent3 2" xfId="19"/>
    <cellStyle name="40% - Accent3 2 2" xfId="215"/>
    <cellStyle name="40% - Accent3 2 2 2" xfId="228"/>
    <cellStyle name="40% - Accent3 2 2 3" xfId="173"/>
    <cellStyle name="40% - Accent4" xfId="303" builtinId="43" customBuiltin="1"/>
    <cellStyle name="40% - Accent4 2" xfId="64"/>
    <cellStyle name="40% - Accent4 2 2" xfId="274"/>
    <cellStyle name="40% - Accent4 2 2 2" xfId="205"/>
    <cellStyle name="40% - Accent4 2 2 3" xfId="72"/>
    <cellStyle name="40% - Accent5" xfId="307" builtinId="47" customBuiltin="1"/>
    <cellStyle name="40% - Accent5 2" xfId="17"/>
    <cellStyle name="40% - Accent5 2 2" xfId="140"/>
    <cellStyle name="40% - Accent5 2 2 2" xfId="94"/>
    <cellStyle name="40% - Accent5 2 2 3" xfId="14"/>
    <cellStyle name="40% - Accent6" xfId="311" builtinId="51" customBuiltin="1"/>
    <cellStyle name="40% - Accent6 2" xfId="167"/>
    <cellStyle name="40% - Accent6 2 2" xfId="249"/>
    <cellStyle name="40% - Accent6 2 2 2" xfId="104"/>
    <cellStyle name="40% - Accent6 2 2 3" xfId="164"/>
    <cellStyle name="5x indented GHG Textfiels" xfId="122"/>
    <cellStyle name="60% - Accent1" xfId="292" builtinId="32" customBuiltin="1"/>
    <cellStyle name="60% - Accent1 2" xfId="23"/>
    <cellStyle name="60% - Accent1 2 2" xfId="174"/>
    <cellStyle name="60% - Accent1 2 2 2" xfId="56"/>
    <cellStyle name="60% - Accent1 2 2 3" xfId="125"/>
    <cellStyle name="60% - Accent2" xfId="296" builtinId="36" customBuiltin="1"/>
    <cellStyle name="60% - Accent2 2" xfId="185"/>
    <cellStyle name="60% - Accent2 2 2" xfId="33"/>
    <cellStyle name="60% - Accent2 2 2 2" xfId="10"/>
    <cellStyle name="60% - Accent2 2 2 3" xfId="126"/>
    <cellStyle name="60% - Accent3" xfId="300" builtinId="40" customBuiltin="1"/>
    <cellStyle name="60% - Accent3 2" xfId="9"/>
    <cellStyle name="60% - Accent3 2 2" xfId="75"/>
    <cellStyle name="60% - Accent3 2 2 2" xfId="120"/>
    <cellStyle name="60% - Accent3 2 2 3" xfId="106"/>
    <cellStyle name="60% - Accent4" xfId="304" builtinId="44" customBuiltin="1"/>
    <cellStyle name="60% - Accent4 2" xfId="77"/>
    <cellStyle name="60% - Accent4 2 2" xfId="199"/>
    <cellStyle name="60% - Accent4 2 2 2" xfId="144"/>
    <cellStyle name="60% - Accent4 2 2 3" xfId="272"/>
    <cellStyle name="60% - Accent5" xfId="308" builtinId="48" customBuiltin="1"/>
    <cellStyle name="60% - Accent5 2" xfId="208"/>
    <cellStyle name="60% - Accent5 2 2" xfId="91"/>
    <cellStyle name="60% - Accent5 2 2 2" xfId="239"/>
    <cellStyle name="60% - Accent5 2 2 3" xfId="87"/>
    <cellStyle name="60% - Accent6" xfId="312" builtinId="52" customBuiltin="1"/>
    <cellStyle name="60% - Accent6 2" xfId="143"/>
    <cellStyle name="60% - Accent6 2 2" xfId="201"/>
    <cellStyle name="60% - Accent6 2 2 2" xfId="246"/>
    <cellStyle name="60% - Accent6 2 2 3" xfId="256"/>
    <cellStyle name="Accent1" xfId="289" builtinId="29" customBuiltin="1"/>
    <cellStyle name="Accent1 2" xfId="255"/>
    <cellStyle name="Accent1 2 2" xfId="263"/>
    <cellStyle name="Accent1 2 2 2" xfId="93"/>
    <cellStyle name="Accent1 2 2 3" xfId="281"/>
    <cellStyle name="Accent2" xfId="293" builtinId="33" customBuiltin="1"/>
    <cellStyle name="Accent2 2" xfId="248"/>
    <cellStyle name="Accent2 2 2" xfId="107"/>
    <cellStyle name="Accent2 2 2 2" xfId="229"/>
    <cellStyle name="Accent2 2 2 3" xfId="157"/>
    <cellStyle name="Accent3" xfId="297" builtinId="37" customBuiltin="1"/>
    <cellStyle name="Accent3 2" xfId="98"/>
    <cellStyle name="Accent3 2 2" xfId="101"/>
    <cellStyle name="Accent3 2 2 2" xfId="207"/>
    <cellStyle name="Accent3 2 2 3" xfId="80"/>
    <cellStyle name="Accent4" xfId="301" builtinId="41" customBuiltin="1"/>
    <cellStyle name="Accent4 2" xfId="103"/>
    <cellStyle name="Accent4 2 2" xfId="237"/>
    <cellStyle name="Accent4 2 2 2" xfId="41"/>
    <cellStyle name="Accent4 2 2 3" xfId="227"/>
    <cellStyle name="Accent5" xfId="305" builtinId="45" customBuiltin="1"/>
    <cellStyle name="Accent5 2" xfId="45"/>
    <cellStyle name="Accent5 2 2" xfId="57"/>
    <cellStyle name="Accent5 2 2 2" xfId="155"/>
    <cellStyle name="Accent5 2 2 3" xfId="193"/>
    <cellStyle name="Accent6" xfId="309" builtinId="49" customBuiltin="1"/>
    <cellStyle name="Accent6 2" xfId="243"/>
    <cellStyle name="Accent6 2 2" xfId="142"/>
    <cellStyle name="Accent6 2 2 2" xfId="240"/>
    <cellStyle name="Accent6 2 2 3" xfId="117"/>
    <cellStyle name="AggblueCels_1x" xfId="79"/>
    <cellStyle name="Bad" xfId="286" builtinId="27" customBuiltin="1"/>
    <cellStyle name="Bad 2" xfId="259"/>
    <cellStyle name="Bad 2 2" xfId="178"/>
    <cellStyle name="Bad 2 2 2" xfId="175"/>
    <cellStyle name="Bad 2 2 3" xfId="150"/>
    <cellStyle name="Bold GHG Numbers (0.00)" xfId="65"/>
    <cellStyle name="Calculation 2" xfId="222"/>
    <cellStyle name="Calculation 2 2" xfId="15"/>
    <cellStyle name="Calculation 2 2 2" xfId="47"/>
    <cellStyle name="Calculation 2 2 2 2" xfId="116"/>
    <cellStyle name="Calculation 2 2 2 3" xfId="36"/>
    <cellStyle name="Calculation 2 3" xfId="59"/>
    <cellStyle name="Calculation 2 3 2" xfId="121"/>
    <cellStyle name="Calculation 2 3 2 2" xfId="115"/>
    <cellStyle name="Calculation 2 3 2 3" xfId="53"/>
    <cellStyle name="Calculation 2 4" xfId="283"/>
    <cellStyle name="Calculation 2 4 2" xfId="212"/>
    <cellStyle name="Calculation 2 4 3" xfId="138"/>
    <cellStyle name="Calculation 2 5" xfId="315"/>
    <cellStyle name="Calculation 3" xfId="314"/>
    <cellStyle name="Check Cell" xfId="288" builtinId="23" customBuiltin="1"/>
    <cellStyle name="Check Cell 2" xfId="74"/>
    <cellStyle name="Check Cell 2 2" xfId="66"/>
    <cellStyle name="Check Cell 2 2 2" xfId="261"/>
    <cellStyle name="Check Cell 2 2 3" xfId="225"/>
    <cellStyle name="Comma" xfId="6" builtinId="3"/>
    <cellStyle name="Comma 2" xfId="50"/>
    <cellStyle name="Comma 2 2" xfId="213"/>
    <cellStyle name="Comma 2 3" xfId="166"/>
    <cellStyle name="Comma 2 4" xfId="187"/>
    <cellStyle name="Comma 2 5" xfId="317"/>
    <cellStyle name="Comma 3" xfId="102"/>
    <cellStyle name="Comma 4" xfId="68"/>
    <cellStyle name="Comma 5" xfId="316"/>
    <cellStyle name="Cover" xfId="217"/>
    <cellStyle name="Currency 2" xfId="4"/>
    <cellStyle name="Dezimal [0]_Tfz-Anzahl" xfId="99"/>
    <cellStyle name="Dezimal_Tfz-Anzahl" xfId="123"/>
    <cellStyle name="Euro" xfId="177"/>
    <cellStyle name="Euro 2" xfId="181"/>
    <cellStyle name="Explanatory Text 2" xfId="73"/>
    <cellStyle name="Explanatory Text 3" xfId="318"/>
    <cellStyle name="Followed Hyperlink 2" xfId="319"/>
    <cellStyle name="Good" xfId="285" builtinId="26" customBuiltin="1"/>
    <cellStyle name="Good 2" xfId="191"/>
    <cellStyle name="Good 2 2" xfId="218"/>
    <cellStyle name="Good 2 2 2" xfId="230"/>
    <cellStyle name="Good 2 2 3" xfId="198"/>
    <cellStyle name="Heading" xfId="145"/>
    <cellStyle name="Heading 1 2" xfId="148"/>
    <cellStyle name="Heading 2 2" xfId="251"/>
    <cellStyle name="Heading 3 2" xfId="51"/>
    <cellStyle name="Heading 4 2" xfId="90"/>
    <cellStyle name="Hyperlink" xfId="1" builtinId="8"/>
    <cellStyle name="Hyperlink 2" xfId="235"/>
    <cellStyle name="Hyperlink 3" xfId="262"/>
    <cellStyle name="Hyperlink 4" xfId="42"/>
    <cellStyle name="Hyperlink 5" xfId="268"/>
    <cellStyle name="Hyperlink 6" xfId="232"/>
    <cellStyle name="Hyperlink 7" xfId="320"/>
    <cellStyle name="Input 2" xfId="62"/>
    <cellStyle name="Input 2 2" xfId="231"/>
    <cellStyle name="Input 2 2 2" xfId="226"/>
    <cellStyle name="Input 2 2 2 2" xfId="55"/>
    <cellStyle name="Input 2 2 2 3" xfId="67"/>
    <cellStyle name="Input 2 3" xfId="40"/>
    <cellStyle name="Input 2 3 2" xfId="254"/>
    <cellStyle name="Input 2 3 2 2" xfId="236"/>
    <cellStyle name="Input 2 3 2 3" xfId="20"/>
    <cellStyle name="Input 2 4" xfId="238"/>
    <cellStyle name="Input 2 4 2" xfId="84"/>
    <cellStyle name="Input 2 4 3" xfId="89"/>
    <cellStyle name="Input 3" xfId="321"/>
    <cellStyle name="Input data" xfId="322"/>
    <cellStyle name="InputCells12_BBorder_CRFReport-template" xfId="203"/>
    <cellStyle name="Linked Cell 2" xfId="149"/>
    <cellStyle name="Linked Cell 3" xfId="323"/>
    <cellStyle name="Menu" xfId="21"/>
    <cellStyle name="Milliers [0]_03tabmat" xfId="16"/>
    <cellStyle name="Milliers_03tabmat" xfId="61"/>
    <cellStyle name="Monétaire [0]_03tabmat" xfId="192"/>
    <cellStyle name="Monétaire_03tabmat" xfId="209"/>
    <cellStyle name="Neutral" xfId="287" builtinId="28" customBuiltin="1"/>
    <cellStyle name="Neutral 2" xfId="128"/>
    <cellStyle name="Neutral 2 2" xfId="32"/>
    <cellStyle name="Neutral 2 2 2" xfId="219"/>
    <cellStyle name="Neutral 2 2 3" xfId="257"/>
    <cellStyle name="Normal" xfId="0" builtinId="0"/>
    <cellStyle name="Normal 10" xfId="69"/>
    <cellStyle name="Normal 10 2" xfId="196"/>
    <cellStyle name="Normal 10 2 2" xfId="112"/>
    <cellStyle name="Normal 10 3" xfId="273"/>
    <cellStyle name="Normal 10 3 2" xfId="204"/>
    <cellStyle name="Normal 10 4" xfId="30"/>
    <cellStyle name="Normal 11" xfId="137"/>
    <cellStyle name="Normal 11 2" xfId="282"/>
    <cellStyle name="Normal 12" xfId="233"/>
    <cellStyle name="Normal 13" xfId="214"/>
    <cellStyle name="Normal 13 2" xfId="197"/>
    <cellStyle name="Normal 13 3" xfId="136"/>
    <cellStyle name="Normal 14" xfId="11"/>
    <cellStyle name="Normal 15" xfId="108"/>
    <cellStyle name="Normal 16" xfId="313"/>
    <cellStyle name="Normal 17" xfId="86"/>
    <cellStyle name="Normal 18" xfId="139"/>
    <cellStyle name="Normal 2" xfId="2"/>
    <cellStyle name="Normal 2 2" xfId="242"/>
    <cellStyle name="Normal 2 2 2" xfId="5"/>
    <cellStyle name="Normal 2 3" xfId="100"/>
    <cellStyle name="Normal 3" xfId="3"/>
    <cellStyle name="Normal 3 2" xfId="186"/>
    <cellStyle name="Normal 3 3" xfId="44"/>
    <cellStyle name="Normal 3 4" xfId="24"/>
    <cellStyle name="Normal 3 5" xfId="154"/>
    <cellStyle name="Normal 4" xfId="170"/>
    <cellStyle name="Normal 4 2" xfId="96"/>
    <cellStyle name="Normal 4 2 2" xfId="52"/>
    <cellStyle name="Normal 4 3" xfId="276"/>
    <cellStyle name="Normal 4 3 2" xfId="269"/>
    <cellStyle name="Normal 4 4" xfId="162"/>
    <cellStyle name="Normal 4 5" xfId="85"/>
    <cellStyle name="Normal 5" xfId="114"/>
    <cellStyle name="Normal 6" xfId="28"/>
    <cellStyle name="Normal 7" xfId="63"/>
    <cellStyle name="Normal 8" xfId="267"/>
    <cellStyle name="Normal 9" xfId="131"/>
    <cellStyle name="Normal GHG-Shade" xfId="110"/>
    <cellStyle name="Note 2" xfId="279"/>
    <cellStyle name="Note 2 2" xfId="159"/>
    <cellStyle name="Note 2 2 2" xfId="278"/>
    <cellStyle name="Note 2 2 2 2" xfId="22"/>
    <cellStyle name="Note 2 2 2 3" xfId="29"/>
    <cellStyle name="Note 2 3" xfId="95"/>
    <cellStyle name="Note 2 3 2" xfId="46"/>
    <cellStyle name="Note 2 3 3" xfId="132"/>
    <cellStyle name="Note 3" xfId="324"/>
    <cellStyle name="Output 2" xfId="176"/>
    <cellStyle name="Output 2 2" xfId="180"/>
    <cellStyle name="Output 2 2 2" xfId="189"/>
    <cellStyle name="Output 2 2 2 2" xfId="184"/>
    <cellStyle name="Output 2 2 2 3" xfId="49"/>
    <cellStyle name="Output 2 3" xfId="253"/>
    <cellStyle name="Output 2 3 2" xfId="206"/>
    <cellStyle name="Output 2 3 3" xfId="83"/>
    <cellStyle name="Output 3" xfId="325"/>
    <cellStyle name="Percent" xfId="7" builtinId="5"/>
    <cellStyle name="Percent 10" xfId="58"/>
    <cellStyle name="Percent 10 2" xfId="118"/>
    <cellStyle name="Percent 10 3" xfId="88"/>
    <cellStyle name="Percent 2" xfId="172"/>
    <cellStyle name="Percent 2 2" xfId="168"/>
    <cellStyle name="Percent 2 3" xfId="39"/>
    <cellStyle name="Percent 2 4" xfId="326"/>
    <cellStyle name="Percent 3" xfId="135"/>
    <cellStyle name="Percent 4" xfId="216"/>
    <cellStyle name="Percent 5" xfId="241"/>
    <cellStyle name="Percent 5 2" xfId="124"/>
    <cellStyle name="Percent 6" xfId="211"/>
    <cellStyle name="Percent 7" xfId="141"/>
    <cellStyle name="Percent 8" xfId="152"/>
    <cellStyle name="Percent 9" xfId="54"/>
    <cellStyle name="Publication_style" xfId="43"/>
    <cellStyle name="Refdb standard" xfId="48"/>
    <cellStyle name="Refdb standard 2" xfId="160"/>
    <cellStyle name="Selection" xfId="327"/>
    <cellStyle name="Shade" xfId="277"/>
    <cellStyle name="Shade 2" xfId="27"/>
    <cellStyle name="Shade 3" xfId="37"/>
    <cellStyle name="Source" xfId="81"/>
    <cellStyle name="Source Hed" xfId="258"/>
    <cellStyle name="Source Text" xfId="133"/>
    <cellStyle name="Standard_E00seit45" xfId="153"/>
    <cellStyle name="Style 21" xfId="146"/>
    <cellStyle name="Style 21 2" xfId="31"/>
    <cellStyle name="Style 22" xfId="183"/>
    <cellStyle name="Style 22 2" xfId="8"/>
    <cellStyle name="Style 23" xfId="26"/>
    <cellStyle name="Style 23 2" xfId="271"/>
    <cellStyle name="Style 24" xfId="156"/>
    <cellStyle name="Style 24 2" xfId="234"/>
    <cellStyle name="Style 29" xfId="275"/>
    <cellStyle name="Style 29 2" xfId="220"/>
    <cellStyle name="Style 30" xfId="250"/>
    <cellStyle name="Style 30 2" xfId="134"/>
    <cellStyle name="Style 31" xfId="182"/>
    <cellStyle name="Style 31 2" xfId="223"/>
    <cellStyle name="Style 32" xfId="13"/>
    <cellStyle name="Style 32 2" xfId="158"/>
    <cellStyle name="Title" xfId="284" builtinId="15" customBuiltin="1"/>
    <cellStyle name="Title 2" xfId="252"/>
    <cellStyle name="Title-1" xfId="130"/>
    <cellStyle name="Title-2" xfId="82"/>
    <cellStyle name="Titre ligne" xfId="266"/>
    <cellStyle name="Total 2" xfId="70"/>
    <cellStyle name="Total 2 2" xfId="260"/>
    <cellStyle name="Total intermediaire" xfId="190"/>
    <cellStyle name="Tusenskille [0]_rob4-mon.xls Diagram 1" xfId="161"/>
    <cellStyle name="Tusenskille_rob4-mon.xls Diagram 1" xfId="12"/>
    <cellStyle name="Valuta [0]_rob4-mon.xls Diagram 1" xfId="109"/>
    <cellStyle name="Valuta_rob4-mon.xls Diagram 1" xfId="97"/>
    <cellStyle name="Währung [0]_Excel2" xfId="60"/>
    <cellStyle name="Währung_Excel2" xfId="194"/>
    <cellStyle name="Warning Text 2" xfId="169"/>
    <cellStyle name="Warning Text 3" xfId="328"/>
    <cellStyle name="Year" xfId="76"/>
    <cellStyle name="Обычный_2++_CRFReport-template" xfId="147"/>
  </cellStyles>
  <dxfs count="3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CFDB00"/>
      <color rgb="FF43682B"/>
      <color rgb="FF007078"/>
      <color rgb="FF253746"/>
      <color rgb="FF00C18B"/>
      <color rgb="FF997300"/>
      <color rgb="FF9E480E"/>
      <color rgb="FF327F6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 tables'!$E$32</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'Summary tables'!$D$33:$D$33</c:f>
              <c:strCache>
                <c:ptCount val="1"/>
                <c:pt idx="0">
                  <c:v>Natural Gas</c:v>
                </c:pt>
              </c:strCache>
            </c:strRef>
          </c:cat>
          <c:val>
            <c:numRef>
              <c:f>'Summary tables'!$E$33:$E$36</c:f>
              <c:numCache>
                <c:formatCode>#,##0.00</c:formatCode>
                <c:ptCount val="4"/>
                <c:pt idx="0">
                  <c:v>6.9635159999999994</c:v>
                </c:pt>
                <c:pt idx="1">
                  <c:v>0</c:v>
                </c:pt>
                <c:pt idx="2">
                  <c:v>0</c:v>
                </c:pt>
                <c:pt idx="3">
                  <c:v>0</c:v>
                </c:pt>
              </c:numCache>
            </c:numRef>
          </c:val>
          <c:extLst xmlns:c16r2="http://schemas.microsoft.com/office/drawing/2015/06/chart">
            <c:ext xmlns:c16="http://schemas.microsoft.com/office/drawing/2014/chart" uri="{C3380CC4-5D6E-409C-BE32-E72D297353CC}">
              <c16:uniqueId val="{00000000-689B-40D8-916C-A13DD62B010C}"/>
            </c:ext>
          </c:extLst>
        </c:ser>
        <c:dLbls>
          <c:dLblPos val="outEnd"/>
          <c:showLegendKey val="0"/>
          <c:showVal val="1"/>
          <c:showCatName val="0"/>
          <c:showSerName val="0"/>
          <c:showPercent val="0"/>
          <c:showBubbleSize val="0"/>
        </c:dLbls>
        <c:gapWidth val="219"/>
        <c:overlap val="-27"/>
        <c:axId val="439683960"/>
        <c:axId val="439686312"/>
      </c:barChart>
      <c:catAx>
        <c:axId val="4396839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39686312"/>
        <c:crosses val="autoZero"/>
        <c:auto val="1"/>
        <c:lblAlgn val="ctr"/>
        <c:lblOffset val="100"/>
        <c:noMultiLvlLbl val="0"/>
      </c:catAx>
      <c:valAx>
        <c:axId val="43968631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Emissions (tCO2e)</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39683960"/>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 tables'!$E$32</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tables'!$D$47:$D$49</c:f>
              <c:strCache>
                <c:ptCount val="3"/>
                <c:pt idx="0">
                  <c:v>Electricity (Offices)</c:v>
                </c:pt>
                <c:pt idx="1">
                  <c:v>Electricity (Depot)</c:v>
                </c:pt>
                <c:pt idx="2">
                  <c:v>Electricity (Pumping stations)</c:v>
                </c:pt>
              </c:strCache>
            </c:strRef>
          </c:cat>
          <c:val>
            <c:numRef>
              <c:f>'Summary tables'!$E$47:$E$49</c:f>
              <c:numCache>
                <c:formatCode>#,##0.00</c:formatCode>
                <c:ptCount val="3"/>
                <c:pt idx="0">
                  <c:v>1.5295799999999999</c:v>
                </c:pt>
                <c:pt idx="1">
                  <c:v>1.7172000000000001</c:v>
                </c:pt>
                <c:pt idx="2">
                  <c:v>1.9143599999999998</c:v>
                </c:pt>
              </c:numCache>
            </c:numRef>
          </c:val>
          <c:extLst xmlns:c16r2="http://schemas.microsoft.com/office/drawing/2015/06/chart">
            <c:ext xmlns:c16="http://schemas.microsoft.com/office/drawing/2014/chart" uri="{C3380CC4-5D6E-409C-BE32-E72D297353CC}">
              <c16:uniqueId val="{00000000-A80E-41BB-820D-35F4255AC8E5}"/>
            </c:ext>
          </c:extLst>
        </c:ser>
        <c:dLbls>
          <c:dLblPos val="outEnd"/>
          <c:showLegendKey val="0"/>
          <c:showVal val="1"/>
          <c:showCatName val="0"/>
          <c:showSerName val="0"/>
          <c:showPercent val="0"/>
          <c:showBubbleSize val="0"/>
        </c:dLbls>
        <c:gapWidth val="219"/>
        <c:overlap val="-27"/>
        <c:axId val="439686704"/>
        <c:axId val="439687880"/>
      </c:barChart>
      <c:catAx>
        <c:axId val="4396867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39687880"/>
        <c:crosses val="autoZero"/>
        <c:auto val="1"/>
        <c:lblAlgn val="ctr"/>
        <c:lblOffset val="100"/>
        <c:noMultiLvlLbl val="0"/>
      </c:catAx>
      <c:valAx>
        <c:axId val="43968788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Emissions (tCO2e)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39686704"/>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'Summary tables'!$E$32</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'Summary tables'!#REF!</c:f>
              <c:numCache>
                <c:formatCode>General</c:formatCode>
                <c:ptCount val="1"/>
                <c:pt idx="0">
                  <c:v>1</c:v>
                </c:pt>
              </c:numCache>
            </c:numRef>
          </c:val>
          <c:extLst xmlns:c16r2="http://schemas.microsoft.com/office/drawing/2015/06/chart">
            <c:ext xmlns:c16="http://schemas.microsoft.com/office/drawing/2014/chart" uri="{C3380CC4-5D6E-409C-BE32-E72D297353CC}">
              <c16:uniqueId val="{00000000-88E3-42C1-9834-3ECF3B564591}"/>
            </c:ext>
            <c:ext xmlns:c15="http://schemas.microsoft.com/office/drawing/2012/chart" uri="{02D57815-91ED-43cb-92C2-25804820EDAC}">
              <c15:filteredCategoryTitle>
                <c15:cat>
                  <c:multiLvlStrRef>
                    <c:extLst>
                      <c:ext uri="{02D57815-91ED-43cb-92C2-25804820EDAC}">
                        <c15:formulaRef>
                          <c15:sqref>'Summary tables'!#REF!</c15:sqref>
                        </c15:formulaRef>
                      </c:ext>
                    </c:extLst>
                  </c:multiLvlStrRef>
                </c15:cat>
              </c15:filteredCategoryTitle>
            </c:ext>
          </c:extLst>
        </c:ser>
        <c:dLbls>
          <c:dLblPos val="outEnd"/>
          <c:showLegendKey val="0"/>
          <c:showVal val="1"/>
          <c:showCatName val="0"/>
          <c:showSerName val="0"/>
          <c:showPercent val="0"/>
          <c:showBubbleSize val="0"/>
        </c:dLbls>
        <c:gapWidth val="182"/>
        <c:axId val="439682392"/>
        <c:axId val="425155256"/>
      </c:barChart>
      <c:catAx>
        <c:axId val="43968239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425155256"/>
        <c:crosses val="autoZero"/>
        <c:auto val="1"/>
        <c:lblAlgn val="ctr"/>
        <c:lblOffset val="100"/>
        <c:noMultiLvlLbl val="0"/>
      </c:catAx>
      <c:valAx>
        <c:axId val="42515525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439682392"/>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'Summary tables'!$E$32</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'Summary tables'!#REF!</c:f>
              <c:numCache>
                <c:formatCode>General</c:formatCode>
                <c:ptCount val="1"/>
                <c:pt idx="0">
                  <c:v>1</c:v>
                </c:pt>
              </c:numCache>
            </c:numRef>
          </c:val>
          <c:extLst xmlns:c16r2="http://schemas.microsoft.com/office/drawing/2015/06/chart">
            <c:ext xmlns:c16="http://schemas.microsoft.com/office/drawing/2014/chart" uri="{C3380CC4-5D6E-409C-BE32-E72D297353CC}">
              <c16:uniqueId val="{00000000-EF23-4320-BD4F-A80EB37E6233}"/>
            </c:ext>
            <c:ext xmlns:c15="http://schemas.microsoft.com/office/drawing/2012/chart" uri="{02D57815-91ED-43cb-92C2-25804820EDAC}">
              <c15:filteredCategoryTitle>
                <c15:cat>
                  <c:multiLvlStrRef>
                    <c:extLst>
                      <c:ext uri="{02D57815-91ED-43cb-92C2-25804820EDAC}">
                        <c15:formulaRef>
                          <c15:sqref>'Summary tables'!#REF!</c15:sqref>
                        </c15:formulaRef>
                      </c:ext>
                    </c:extLst>
                  </c:multiLvlStrRef>
                </c15:cat>
              </c15:filteredCategoryTitle>
            </c:ext>
          </c:extLst>
        </c:ser>
        <c:dLbls>
          <c:dLblPos val="outEnd"/>
          <c:showLegendKey val="0"/>
          <c:showVal val="1"/>
          <c:showCatName val="0"/>
          <c:showSerName val="0"/>
          <c:showPercent val="0"/>
          <c:showBubbleSize val="0"/>
        </c:dLbls>
        <c:gapWidth val="182"/>
        <c:axId val="425159960"/>
        <c:axId val="425159568"/>
      </c:barChart>
      <c:catAx>
        <c:axId val="425159960"/>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425159568"/>
        <c:crosses val="autoZero"/>
        <c:auto val="1"/>
        <c:lblAlgn val="ctr"/>
        <c:lblOffset val="100"/>
        <c:noMultiLvlLbl val="0"/>
      </c:catAx>
      <c:valAx>
        <c:axId val="42515956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425159960"/>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tx>
            <c:strRef>
              <c:f>'Summary tables'!$D$10</c:f>
              <c:strCache>
                <c:ptCount val="1"/>
                <c:pt idx="0">
                  <c:v>Emissions
(tCO2e)</c:v>
                </c:pt>
              </c:strCache>
            </c:strRef>
          </c:tx>
          <c:dPt>
            <c:idx val="0"/>
            <c:bubble3D val="0"/>
            <c:spPr>
              <a:solidFill>
                <a:schemeClr val="accent2"/>
              </a:solidFill>
              <a:ln w="19050">
                <a:solidFill>
                  <a:schemeClr val="lt1"/>
                </a:solidFill>
              </a:ln>
              <a:effectLst/>
            </c:spPr>
            <c:extLst xmlns:c16r2="http://schemas.microsoft.com/office/drawing/2015/06/chart">
              <c:ext xmlns:c16="http://schemas.microsoft.com/office/drawing/2014/chart" uri="{C3380CC4-5D6E-409C-BE32-E72D297353CC}">
                <c16:uniqueId val="{00000001-42F4-42AD-A9A4-9B0FCE7E60C3}"/>
              </c:ext>
            </c:extLst>
          </c:dPt>
          <c:dPt>
            <c:idx val="1"/>
            <c:bubble3D val="0"/>
            <c:spPr>
              <a:solidFill>
                <a:schemeClr val="accent4"/>
              </a:solidFill>
              <a:ln w="19050">
                <a:solidFill>
                  <a:schemeClr val="lt1"/>
                </a:solidFill>
              </a:ln>
              <a:effectLst/>
            </c:spPr>
            <c:extLst xmlns:c16r2="http://schemas.microsoft.com/office/drawing/2015/06/chart">
              <c:ext xmlns:c16="http://schemas.microsoft.com/office/drawing/2014/chart" uri="{C3380CC4-5D6E-409C-BE32-E72D297353CC}">
                <c16:uniqueId val="{00000003-42F4-42AD-A9A4-9B0FCE7E60C3}"/>
              </c:ext>
            </c:extLst>
          </c:dPt>
          <c:dPt>
            <c:idx val="2"/>
            <c:bubble3D val="0"/>
            <c:spPr>
              <a:solidFill>
                <a:schemeClr val="accent6"/>
              </a:solidFill>
              <a:ln w="19050">
                <a:solidFill>
                  <a:schemeClr val="lt1"/>
                </a:solidFill>
              </a:ln>
              <a:effectLst/>
            </c:spPr>
            <c:extLst xmlns:c16r2="http://schemas.microsoft.com/office/drawing/2015/06/chart">
              <c:ext xmlns:c16="http://schemas.microsoft.com/office/drawing/2014/chart" uri="{C3380CC4-5D6E-409C-BE32-E72D297353CC}">
                <c16:uniqueId val="{00000005-42F4-42AD-A9A4-9B0FCE7E60C3}"/>
              </c:ext>
            </c:extLst>
          </c:dPt>
          <c:dPt>
            <c:idx val="3"/>
            <c:bubble3D val="0"/>
            <c:spPr>
              <a:solidFill>
                <a:schemeClr val="accent2">
                  <a:lumMod val="6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7-42F4-42AD-A9A4-9B0FCE7E60C3}"/>
              </c:ext>
            </c:extLst>
          </c:dPt>
          <c:dPt>
            <c:idx val="4"/>
            <c:bubble3D val="0"/>
            <c:spPr>
              <a:solidFill>
                <a:schemeClr val="accent4">
                  <a:lumMod val="6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9-42F4-42AD-A9A4-9B0FCE7E60C3}"/>
              </c:ext>
            </c:extLst>
          </c:dPt>
          <c:dPt>
            <c:idx val="5"/>
            <c:bubble3D val="0"/>
            <c:spPr>
              <a:solidFill>
                <a:schemeClr val="accent6">
                  <a:lumMod val="6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B-42F4-42AD-A9A4-9B0FCE7E60C3}"/>
              </c:ext>
            </c:extLst>
          </c:dPt>
          <c:dPt>
            <c:idx val="6"/>
            <c:bubble3D val="0"/>
            <c:spPr>
              <a:solidFill>
                <a:schemeClr val="accent2">
                  <a:lumMod val="80000"/>
                  <a:lumOff val="2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D-42F4-42AD-A9A4-9B0FCE7E60C3}"/>
              </c:ext>
            </c:extLst>
          </c:dPt>
          <c:dPt>
            <c:idx val="7"/>
            <c:bubble3D val="0"/>
            <c:spPr>
              <a:solidFill>
                <a:schemeClr val="accent4">
                  <a:lumMod val="80000"/>
                  <a:lumOff val="2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0F-53EF-40F0-BAA9-AA8FBF96A232}"/>
              </c:ext>
            </c:extLst>
          </c:dPt>
          <c:dPt>
            <c:idx val="8"/>
            <c:bubble3D val="0"/>
            <c:spPr>
              <a:solidFill>
                <a:schemeClr val="accent6">
                  <a:lumMod val="80000"/>
                  <a:lumOff val="2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11-C6DD-4FFE-A34D-F250C9C90BEF}"/>
              </c:ext>
            </c:extLst>
          </c:dPt>
          <c:dPt>
            <c:idx val="9"/>
            <c:bubble3D val="0"/>
            <c:spPr>
              <a:solidFill>
                <a:schemeClr val="accent2">
                  <a:lumMod val="8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13-6E54-4C98-8E3E-C4639CFBB88F}"/>
              </c:ext>
            </c:extLst>
          </c:dPt>
          <c:dPt>
            <c:idx val="10"/>
            <c:bubble3D val="0"/>
            <c:spPr>
              <a:solidFill>
                <a:schemeClr val="accent4">
                  <a:lumMod val="80000"/>
                </a:schemeClr>
              </a:solidFill>
              <a:ln w="19050">
                <a:solidFill>
                  <a:schemeClr val="lt1"/>
                </a:solidFill>
              </a:ln>
              <a:effectLst/>
            </c:spPr>
            <c:extLst xmlns:c16r2="http://schemas.microsoft.com/office/drawing/2015/06/chart">
              <c:ext xmlns:c16="http://schemas.microsoft.com/office/drawing/2014/chart" uri="{C3380CC4-5D6E-409C-BE32-E72D297353CC}">
                <c16:uniqueId val="{00000015-6E54-4C98-8E3E-C4639CFBB88F}"/>
              </c:ext>
            </c:extLst>
          </c:dPt>
          <c:dPt>
            <c:idx val="11"/>
            <c:bubble3D val="0"/>
            <c:spPr>
              <a:solidFill>
                <a:schemeClr val="accent6">
                  <a:lumMod val="80000"/>
                </a:schemeClr>
              </a:solidFill>
              <a:ln w="19050">
                <a:solidFill>
                  <a:schemeClr val="lt1"/>
                </a:solidFill>
              </a:ln>
              <a:effectLst/>
            </c:spPr>
          </c:dPt>
          <c:dPt>
            <c:idx val="12"/>
            <c:bubble3D val="0"/>
            <c:spPr>
              <a:solidFill>
                <a:schemeClr val="accent2">
                  <a:lumMod val="60000"/>
                  <a:lumOff val="40000"/>
                </a:schemeClr>
              </a:solidFill>
              <a:ln w="19050">
                <a:solidFill>
                  <a:schemeClr val="lt1"/>
                </a:solidFill>
              </a:ln>
              <a:effectLst/>
            </c:spPr>
          </c:dPt>
          <c:dPt>
            <c:idx val="13"/>
            <c:bubble3D val="0"/>
            <c:spPr>
              <a:solidFill>
                <a:schemeClr val="accent4">
                  <a:lumMod val="60000"/>
                  <a:lumOff val="40000"/>
                </a:schemeClr>
              </a:solidFill>
              <a:ln w="19050">
                <a:solidFill>
                  <a:schemeClr val="lt1"/>
                </a:solidFill>
              </a:ln>
              <a:effectLst/>
            </c:spPr>
          </c:dPt>
          <c:dPt>
            <c:idx val="14"/>
            <c:bubble3D val="0"/>
            <c:spPr>
              <a:solidFill>
                <a:schemeClr val="accent6">
                  <a:lumMod val="60000"/>
                  <a:lumOff val="40000"/>
                </a:schemeClr>
              </a:solidFill>
              <a:ln w="19050">
                <a:solidFill>
                  <a:schemeClr val="lt1"/>
                </a:solidFill>
              </a:ln>
              <a:effectLst/>
            </c:spPr>
          </c:dPt>
          <c:dPt>
            <c:idx val="15"/>
            <c:bubble3D val="0"/>
            <c:spPr>
              <a:solidFill>
                <a:schemeClr val="accent2">
                  <a:lumMod val="50000"/>
                </a:schemeClr>
              </a:solidFill>
              <a:ln w="19050">
                <a:solidFill>
                  <a:schemeClr val="lt1"/>
                </a:solidFill>
              </a:ln>
              <a:effectLst/>
            </c:spPr>
          </c:dPt>
          <c:dPt>
            <c:idx val="16"/>
            <c:bubble3D val="0"/>
            <c:spPr>
              <a:solidFill>
                <a:schemeClr val="accent4">
                  <a:lumMod val="50000"/>
                </a:schemeClr>
              </a:solidFill>
              <a:ln w="19050">
                <a:solidFill>
                  <a:schemeClr val="lt1"/>
                </a:solidFill>
              </a:ln>
              <a:effectLst/>
            </c:spPr>
          </c:dPt>
          <c:dPt>
            <c:idx val="17"/>
            <c:bubble3D val="0"/>
            <c:spPr>
              <a:solidFill>
                <a:schemeClr val="accent6">
                  <a:lumMod val="50000"/>
                </a:schemeClr>
              </a:solidFill>
              <a:ln w="19050">
                <a:solidFill>
                  <a:schemeClr val="lt1"/>
                </a:solidFill>
              </a:ln>
              <a:effectLst/>
            </c:spPr>
          </c:dPt>
          <c:dLbls>
            <c:dLbl>
              <c:idx val="0"/>
              <c:layout>
                <c:manualLayout>
                  <c:x val="3.0449826989619379E-2"/>
                  <c:y val="-0.10031848391575356"/>
                </c:manualLayout>
              </c:layou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1-42F4-42AD-A9A4-9B0FCE7E60C3}"/>
                </c:ext>
                <c:ext xmlns:c15="http://schemas.microsoft.com/office/drawing/2012/chart" uri="{CE6537A1-D6FC-4f65-9D91-7224C49458BB}">
                  <c15:layout/>
                </c:ext>
              </c:extLst>
            </c:dLbl>
            <c:dLbl>
              <c:idx val="4"/>
              <c:layout>
                <c:manualLayout>
                  <c:x val="0.11626297577854672"/>
                  <c:y val="-2.3885353313274651E-2"/>
                </c:manualLayout>
              </c:layou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5-42F4-42AD-A9A4-9B0FCE7E60C3}"/>
                </c:ext>
                <c:ext xmlns:c15="http://schemas.microsoft.com/office/drawing/2012/chart" uri="{CE6537A1-D6FC-4f65-9D91-7224C49458BB}">
                  <c15:layout/>
                </c:ext>
              </c:extLst>
            </c:dLbl>
            <c:dLbl>
              <c:idx val="5"/>
              <c:layout>
                <c:manualLayout>
                  <c:x val="2.7681660899653978E-3"/>
                  <c:y val="0.12420383722902818"/>
                </c:manualLayout>
              </c:layou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7-42F4-42AD-A9A4-9B0FCE7E60C3}"/>
                </c:ext>
                <c:ext xmlns:c15="http://schemas.microsoft.com/office/drawing/2012/chart" uri="{CE6537A1-D6FC-4f65-9D91-7224C49458BB}">
                  <c15:layout/>
                </c:ext>
              </c:extLst>
            </c:dLbl>
            <c:dLbl>
              <c:idx val="7"/>
              <c:layout>
                <c:manualLayout>
                  <c:x val="-0.10795847750865054"/>
                  <c:y val="-5.2547777289204255E-2"/>
                </c:manualLayout>
              </c:layou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9-42F4-42AD-A9A4-9B0FCE7E60C3}"/>
                </c:ext>
                <c:ext xmlns:c15="http://schemas.microsoft.com/office/drawing/2012/chart" uri="{CE6537A1-D6FC-4f65-9D91-7224C49458BB}">
                  <c15:layout/>
                </c:ext>
              </c:extLst>
            </c:dLbl>
            <c:dLbl>
              <c:idx val="8"/>
              <c:layout>
                <c:manualLayout>
                  <c:x val="-8.3044982698961944E-3"/>
                  <c:y val="-0.1050955545784085"/>
                </c:manualLayout>
              </c:layout>
              <c:showLegendKey val="0"/>
              <c:showVal val="0"/>
              <c:showCatName val="1"/>
              <c:showSerName val="0"/>
              <c:showPercent val="1"/>
              <c:showBubbleSize val="0"/>
              <c:extLst xmlns:c16r2="http://schemas.microsoft.com/office/drawing/2015/06/chart">
                <c:ext xmlns:c16="http://schemas.microsoft.com/office/drawing/2014/chart" uri="{C3380CC4-5D6E-409C-BE32-E72D297353CC}">
                  <c16:uniqueId val="{0000000B-42F4-42AD-A9A4-9B0FCE7E60C3}"/>
                </c:ext>
                <c:ext xmlns:c15="http://schemas.microsoft.com/office/drawing/2012/chart" uri="{CE6537A1-D6FC-4f65-9D91-7224C49458BB}">
                  <c15:layout/>
                </c:ext>
              </c:extLst>
            </c:dLbl>
            <c:numFmt formatCode="0.0%" sourceLinked="0"/>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en-US"/>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15:spPr xmlns:c15="http://schemas.microsoft.com/office/drawing/2012/chart">
                  <a:prstGeom prst="wedgeRectCallout">
                    <a:avLst/>
                  </a:prstGeom>
                  <a:noFill/>
                  <a:ln>
                    <a:noFill/>
                  </a:ln>
                </c15:spPr>
                <c15:layout/>
              </c:ext>
            </c:extLst>
          </c:dLbls>
          <c:cat>
            <c:strRef>
              <c:f>'Summary tables'!$C$11:$C$28</c:f>
              <c:strCache>
                <c:ptCount val="18"/>
                <c:pt idx="0">
                  <c:v>Heating</c:v>
                </c:pt>
                <c:pt idx="1">
                  <c:v>Fugitive Emissions</c:v>
                </c:pt>
                <c:pt idx="2">
                  <c:v>IDB Pumps (static and mobile)</c:v>
                </c:pt>
                <c:pt idx="3">
                  <c:v>IDB Passenger Vehicles</c:v>
                </c:pt>
                <c:pt idx="4">
                  <c:v>Plant &amp; machinery</c:v>
                </c:pt>
                <c:pt idx="5">
                  <c:v>Electricity - Buildings &amp; telemetry</c:v>
                </c:pt>
                <c:pt idx="6">
                  <c:v>Electricity - Electric Pumps</c:v>
                </c:pt>
                <c:pt idx="7">
                  <c:v>Electricity - Vehicles</c:v>
                </c:pt>
                <c:pt idx="8">
                  <c:v>Business Mileage - Car</c:v>
                </c:pt>
                <c:pt idx="9">
                  <c:v>Business Travel - Other</c:v>
                </c:pt>
                <c:pt idx="10">
                  <c:v>Staff Commuting</c:v>
                </c:pt>
                <c:pt idx="11">
                  <c:v>Transmission &amp; Distribution Losses</c:v>
                </c:pt>
                <c:pt idx="12">
                  <c:v>Water</c:v>
                </c:pt>
                <c:pt idx="13">
                  <c:v>Transportation</c:v>
                </c:pt>
                <c:pt idx="14">
                  <c:v>Operations</c:v>
                </c:pt>
                <c:pt idx="15">
                  <c:v>Administration</c:v>
                </c:pt>
                <c:pt idx="16">
                  <c:v>New structures and improvements</c:v>
                </c:pt>
                <c:pt idx="17">
                  <c:v>Outsourced Scope 3</c:v>
                </c:pt>
              </c:strCache>
            </c:strRef>
          </c:cat>
          <c:val>
            <c:numRef>
              <c:f>'Summary tables'!$D$11:$D$28</c:f>
              <c:numCache>
                <c:formatCode>#,##0.00</c:formatCode>
                <c:ptCount val="18"/>
                <c:pt idx="0">
                  <c:v>6.9635159999999994</c:v>
                </c:pt>
                <c:pt idx="1">
                  <c:v>0</c:v>
                </c:pt>
                <c:pt idx="2">
                  <c:v>418.47408000000001</c:v>
                </c:pt>
                <c:pt idx="3">
                  <c:v>7.3802560000000001</c:v>
                </c:pt>
                <c:pt idx="4">
                  <c:v>144.69120000000001</c:v>
                </c:pt>
                <c:pt idx="5">
                  <c:v>5.1611399999999996</c:v>
                </c:pt>
                <c:pt idx="6">
                  <c:v>253.42000879999998</c:v>
                </c:pt>
                <c:pt idx="7">
                  <c:v>0.74662437000000004</c:v>
                </c:pt>
                <c:pt idx="8">
                  <c:v>19.223136250000003</c:v>
                </c:pt>
                <c:pt idx="9">
                  <c:v>0.19321125954010002</c:v>
                </c:pt>
                <c:pt idx="10">
                  <c:v>22.395239480000001</c:v>
                </c:pt>
                <c:pt idx="11">
                  <c:v>22.918583896000001</c:v>
                </c:pt>
                <c:pt idx="12">
                  <c:v>0.63150000000000006</c:v>
                </c:pt>
                <c:pt idx="13">
                  <c:v>1.2886520800000001</c:v>
                </c:pt>
                <c:pt idx="14">
                  <c:v>33.154539999999997</c:v>
                </c:pt>
                <c:pt idx="15">
                  <c:v>65.819290000000009</c:v>
                </c:pt>
                <c:pt idx="16">
                  <c:v>78.76558</c:v>
                </c:pt>
                <c:pt idx="17">
                  <c:v>25.077672499999998</c:v>
                </c:pt>
              </c:numCache>
            </c:numRef>
          </c:val>
          <c:extLst xmlns:c16r2="http://schemas.microsoft.com/office/drawing/2015/06/chart">
            <c:ext xmlns:c16="http://schemas.microsoft.com/office/drawing/2014/chart" uri="{C3380CC4-5D6E-409C-BE32-E72D297353CC}">
              <c16:uniqueId val="{0000000E-42F4-42AD-A9A4-9B0FCE7E60C3}"/>
            </c:ext>
          </c:extLst>
        </c:ser>
        <c:dLbls>
          <c:showLegendKey val="0"/>
          <c:showVal val="0"/>
          <c:showCatName val="0"/>
          <c:showSerName val="0"/>
          <c:showPercent val="1"/>
          <c:showBubbleSize val="0"/>
          <c:showLeaderLines val="0"/>
        </c:dLbls>
        <c:firstSliceAng val="0"/>
        <c:holeSize val="75"/>
      </c:doughnutChart>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'Summary tables'!#REF!</c:f>
              <c:numCache>
                <c:formatCode>General</c:formatCode>
                <c:ptCount val="1"/>
                <c:pt idx="0">
                  <c:v>1</c:v>
                </c:pt>
              </c:numCache>
            </c:numRef>
          </c:val>
          <c:extLst xmlns:c16r2="http://schemas.microsoft.com/office/drawing/2015/06/chart">
            <c:ext xmlns:c16="http://schemas.microsoft.com/office/drawing/2014/chart" uri="{C3380CC4-5D6E-409C-BE32-E72D297353CC}">
              <c16:uniqueId val="{00000001-EBC6-4260-B0DA-5B2F1465C971}"/>
            </c:ext>
            <c:ext xmlns:c15="http://schemas.microsoft.com/office/drawing/2012/chart" uri="{02D57815-91ED-43cb-92C2-25804820EDAC}">
              <c15:filteredCategoryTitle>
                <c15:cat>
                  <c:multiLvlStrRef>
                    <c:extLst>
                      <c:ext uri="{02D57815-91ED-43cb-92C2-25804820EDAC}">
                        <c15:formulaRef>
                          <c15:sqref>'Summary tables'!#REF!</c15:sqref>
                        </c15:formulaRef>
                      </c:ext>
                    </c:extLst>
                  </c:multiLvlStrRef>
                </c15:cat>
              </c15:filteredCategoryTitle>
            </c:ext>
          </c:extLst>
        </c:ser>
        <c:dLbls>
          <c:dLblPos val="outEnd"/>
          <c:showLegendKey val="0"/>
          <c:showVal val="1"/>
          <c:showCatName val="0"/>
          <c:showSerName val="0"/>
          <c:showPercent val="0"/>
          <c:showBubbleSize val="0"/>
        </c:dLbls>
        <c:gapWidth val="219"/>
        <c:overlap val="-27"/>
        <c:axId val="493126912"/>
        <c:axId val="493131224"/>
      </c:barChart>
      <c:catAx>
        <c:axId val="4931269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493131224"/>
        <c:crosses val="autoZero"/>
        <c:auto val="1"/>
        <c:lblAlgn val="ctr"/>
        <c:lblOffset val="100"/>
        <c:noMultiLvlLbl val="0"/>
      </c:catAx>
      <c:valAx>
        <c:axId val="49313122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493126912"/>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 tables'!$E$32</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'Summary tables'!#REF!</c:f>
              <c:numCache>
                <c:formatCode>General</c:formatCode>
                <c:ptCount val="1"/>
                <c:pt idx="0">
                  <c:v>1</c:v>
                </c:pt>
              </c:numCache>
            </c:numRef>
          </c:val>
          <c:extLst xmlns:c16r2="http://schemas.microsoft.com/office/drawing/2015/06/chart">
            <c:ext xmlns:c16="http://schemas.microsoft.com/office/drawing/2014/chart" uri="{C3380CC4-5D6E-409C-BE32-E72D297353CC}">
              <c16:uniqueId val="{00000000-209F-4346-8155-616B7FBC1998}"/>
            </c:ext>
            <c:ext xmlns:c15="http://schemas.microsoft.com/office/drawing/2012/chart" uri="{02D57815-91ED-43cb-92C2-25804820EDAC}">
              <c15:filteredCategoryTitle>
                <c15:cat>
                  <c:multiLvlStrRef>
                    <c:extLst>
                      <c:ext uri="{02D57815-91ED-43cb-92C2-25804820EDAC}">
                        <c15:formulaRef>
                          <c15:sqref>'Summary tables'!#REF!</c15:sqref>
                        </c15:formulaRef>
                      </c:ext>
                    </c:extLst>
                  </c:multiLvlStrRef>
                </c15:cat>
              </c15:filteredCategoryTitle>
            </c:ext>
          </c:extLst>
        </c:ser>
        <c:dLbls>
          <c:dLblPos val="outEnd"/>
          <c:showLegendKey val="0"/>
          <c:showVal val="1"/>
          <c:showCatName val="0"/>
          <c:showSerName val="0"/>
          <c:showPercent val="0"/>
          <c:showBubbleSize val="0"/>
        </c:dLbls>
        <c:gapWidth val="219"/>
        <c:overlap val="-27"/>
        <c:axId val="323760960"/>
        <c:axId val="521536016"/>
      </c:barChart>
      <c:catAx>
        <c:axId val="3237609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21536016"/>
        <c:crosses val="autoZero"/>
        <c:auto val="1"/>
        <c:lblAlgn val="ctr"/>
        <c:lblOffset val="100"/>
        <c:noMultiLvlLbl val="0"/>
      </c:catAx>
      <c:valAx>
        <c:axId val="52153601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Emissions (tCO2e)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23760960"/>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 tables'!$E$32</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tables'!$D$34:$D$41</c:f>
              <c:strCache>
                <c:ptCount val="8"/>
                <c:pt idx="0">
                  <c:v>HFC-32</c:v>
                </c:pt>
                <c:pt idx="1">
                  <c:v>R410A</c:v>
                </c:pt>
                <c:pt idx="2">
                  <c:v>HCFC-22/R22</c:v>
                </c:pt>
                <c:pt idx="3">
                  <c:v>Other Please Specify</c:v>
                </c:pt>
                <c:pt idx="4">
                  <c:v>Other Please Specify</c:v>
                </c:pt>
                <c:pt idx="5">
                  <c:v>Other Please Specify</c:v>
                </c:pt>
                <c:pt idx="6">
                  <c:v>Other Please Specify</c:v>
                </c:pt>
                <c:pt idx="7">
                  <c:v>Other Please Specify</c:v>
                </c:pt>
              </c:strCache>
            </c:strRef>
          </c:cat>
          <c:val>
            <c:numRef>
              <c:f>'Summary tables'!$E$41:$E$46</c:f>
              <c:numCache>
                <c:formatCode>#,##0.00</c:formatCode>
                <c:ptCount val="6"/>
                <c:pt idx="0">
                  <c:v>0</c:v>
                </c:pt>
                <c:pt idx="1">
                  <c:v>418.47408000000001</c:v>
                </c:pt>
                <c:pt idx="2">
                  <c:v>5.3179040000000004</c:v>
                </c:pt>
                <c:pt idx="3">
                  <c:v>2.0623519999999997</c:v>
                </c:pt>
                <c:pt idx="4">
                  <c:v>0</c:v>
                </c:pt>
                <c:pt idx="5">
                  <c:v>144.69120000000001</c:v>
                </c:pt>
              </c:numCache>
            </c:numRef>
          </c:val>
          <c:extLst xmlns:c16r2="http://schemas.microsoft.com/office/drawing/2015/06/chart">
            <c:ext xmlns:c16="http://schemas.microsoft.com/office/drawing/2014/chart" uri="{C3380CC4-5D6E-409C-BE32-E72D297353CC}">
              <c16:uniqueId val="{00000000-DBD9-4B4C-9C19-104289536E0D}"/>
            </c:ext>
          </c:extLst>
        </c:ser>
        <c:dLbls>
          <c:dLblPos val="outEnd"/>
          <c:showLegendKey val="0"/>
          <c:showVal val="1"/>
          <c:showCatName val="0"/>
          <c:showSerName val="0"/>
          <c:showPercent val="0"/>
          <c:showBubbleSize val="0"/>
        </c:dLbls>
        <c:gapWidth val="219"/>
        <c:overlap val="-27"/>
        <c:axId val="521539544"/>
        <c:axId val="521537976"/>
      </c:barChart>
      <c:catAx>
        <c:axId val="5215395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21537976"/>
        <c:crosses val="autoZero"/>
        <c:auto val="1"/>
        <c:lblAlgn val="ctr"/>
        <c:lblOffset val="100"/>
        <c:noMultiLvlLbl val="0"/>
      </c:catAx>
      <c:valAx>
        <c:axId val="52153797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54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21539544"/>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tables'!$D$52:$D$90</c:f>
              <c:strCache>
                <c:ptCount val="39"/>
                <c:pt idx="0">
                  <c:v>Medium Petrol Car 1.4 - 2.0 litre</c:v>
                </c:pt>
                <c:pt idx="1">
                  <c:v>Large Petrol Car &gt; 2.0 litre</c:v>
                </c:pt>
                <c:pt idx="2">
                  <c:v>Medium Diesel Car 1.7 - 2.0 litre</c:v>
                </c:pt>
                <c:pt idx="3">
                  <c:v>National Rail</c:v>
                </c:pt>
                <c:pt idx="4">
                  <c:v>Hotel stay UK</c:v>
                </c:pt>
                <c:pt idx="5">
                  <c:v>Small Petrol Car  ≤ 1.4 litre</c:v>
                </c:pt>
                <c:pt idx="6">
                  <c:v>Medium Petrol Car 1.4 - 2.0 litre</c:v>
                </c:pt>
                <c:pt idx="7">
                  <c:v>Large Petrol Car &gt; 2.0 litre</c:v>
                </c:pt>
                <c:pt idx="8">
                  <c:v>Medium Diesel Car 1.7 - 2.0 litre</c:v>
                </c:pt>
                <c:pt idx="9">
                  <c:v>Large Diesel Car &gt; 2.0 litre</c:v>
                </c:pt>
                <c:pt idx="10">
                  <c:v>Small Hybrid Car - Petrol</c:v>
                </c:pt>
                <c:pt idx="11">
                  <c:v>Electric Vehicle (Average Sized Car)</c:v>
                </c:pt>
                <c:pt idx="12">
                  <c:v>Bus</c:v>
                </c:pt>
                <c:pt idx="13">
                  <c:v>T&amp;D Losses - Scope 2 Electricity</c:v>
                </c:pt>
                <c:pt idx="14">
                  <c:v>Water Supply</c:v>
                </c:pt>
                <c:pt idx="15">
                  <c:v>Water Treatment</c:v>
                </c:pt>
                <c:pt idx="16">
                  <c:v>HGV all diesels - all rigid average laden</c:v>
                </c:pt>
                <c:pt idx="17">
                  <c:v>Cargo ship- container ship average</c:v>
                </c:pt>
                <c:pt idx="18">
                  <c:v>HGV all diesels -all artics - average laden</c:v>
                </c:pt>
                <c:pt idx="19">
                  <c:v>Pesticides</c:v>
                </c:pt>
                <c:pt idx="20">
                  <c:v>Machinery &amp; equipment</c:v>
                </c:pt>
                <c:pt idx="21">
                  <c:v>Electrical machinery</c:v>
                </c:pt>
                <c:pt idx="22">
                  <c:v>Motor Vehicles Manufacturing</c:v>
                </c:pt>
                <c:pt idx="23">
                  <c:v>Motor vehicle distribution and repair, automotive fuel retail</c:v>
                </c:pt>
                <c:pt idx="24">
                  <c:v>Wearing apparel</c:v>
                </c:pt>
                <c:pt idx="25">
                  <c:v>Pulp and paper products</c:v>
                </c:pt>
                <c:pt idx="26">
                  <c:v>Paints varnishes printing Ink</c:v>
                </c:pt>
                <c:pt idx="27">
                  <c:v>Ceramic goods</c:v>
                </c:pt>
                <c:pt idx="28">
                  <c:v>Printing and publishing</c:v>
                </c:pt>
                <c:pt idx="29">
                  <c:v>Office machinery &amp; computers</c:v>
                </c:pt>
                <c:pt idx="30">
                  <c:v>Post &amp; telecommunications</c:v>
                </c:pt>
                <c:pt idx="31">
                  <c:v>Banking &amp; Finance</c:v>
                </c:pt>
                <c:pt idx="32">
                  <c:v>Insurance &amp; Pension funds</c:v>
                </c:pt>
                <c:pt idx="33">
                  <c:v>Sewerage &amp; refuse services</c:v>
                </c:pt>
                <c:pt idx="34">
                  <c:v>Legal consultancy and other business activities</c:v>
                </c:pt>
                <c:pt idx="35">
                  <c:v>Construction - Concrete</c:v>
                </c:pt>
                <c:pt idx="36">
                  <c:v>Construction - Aggregates</c:v>
                </c:pt>
                <c:pt idx="37">
                  <c:v>Construction - Soils</c:v>
                </c:pt>
                <c:pt idx="38">
                  <c:v>Construction - Metals</c:v>
                </c:pt>
              </c:strCache>
            </c:strRef>
          </c:cat>
          <c:val>
            <c:numRef>
              <c:f>'Summary tables'!$E$52:$E$90</c:f>
              <c:numCache>
                <c:formatCode>#,##0.00</c:formatCode>
                <c:ptCount val="39"/>
                <c:pt idx="0">
                  <c:v>2.2830451200000001</c:v>
                </c:pt>
                <c:pt idx="1">
                  <c:v>8.4829071799999998</c:v>
                </c:pt>
                <c:pt idx="2">
                  <c:v>8.457183950000001</c:v>
                </c:pt>
                <c:pt idx="3">
                  <c:v>1.2595401E-6</c:v>
                </c:pt>
                <c:pt idx="4">
                  <c:v>0.19321000000000002</c:v>
                </c:pt>
                <c:pt idx="5">
                  <c:v>2.46543</c:v>
                </c:pt>
                <c:pt idx="6">
                  <c:v>6.1789199999999997</c:v>
                </c:pt>
                <c:pt idx="7">
                  <c:v>4.5932700000000004</c:v>
                </c:pt>
                <c:pt idx="8">
                  <c:v>1.3554750000000002</c:v>
                </c:pt>
                <c:pt idx="9">
                  <c:v>5.1098850000000002</c:v>
                </c:pt>
                <c:pt idx="10">
                  <c:v>0.86443500000000006</c:v>
                </c:pt>
                <c:pt idx="11">
                  <c:v>1.0357875000000001</c:v>
                </c:pt>
                <c:pt idx="12">
                  <c:v>0.79203698</c:v>
                </c:pt>
                <c:pt idx="13">
                  <c:v>22.918583896000001</c:v>
                </c:pt>
                <c:pt idx="14">
                  <c:v>0.2235</c:v>
                </c:pt>
                <c:pt idx="15">
                  <c:v>0.40800000000000003</c:v>
                </c:pt>
                <c:pt idx="16">
                  <c:v>0.84005350000000001</c:v>
                </c:pt>
                <c:pt idx="17">
                  <c:v>2.2596000000000001E-4</c:v>
                </c:pt>
                <c:pt idx="18">
                  <c:v>0.44837262000000006</c:v>
                </c:pt>
                <c:pt idx="19">
                  <c:v>2.0612499999999998</c:v>
                </c:pt>
                <c:pt idx="20">
                  <c:v>2.0992999999999999</c:v>
                </c:pt>
                <c:pt idx="21">
                  <c:v>0.13950000000000001</c:v>
                </c:pt>
                <c:pt idx="22">
                  <c:v>19.25</c:v>
                </c:pt>
                <c:pt idx="23">
                  <c:v>9.2492400000000004</c:v>
                </c:pt>
                <c:pt idx="24">
                  <c:v>0.35525000000000001</c:v>
                </c:pt>
                <c:pt idx="25">
                  <c:v>0.67080000000000006</c:v>
                </c:pt>
                <c:pt idx="26">
                  <c:v>0.75</c:v>
                </c:pt>
                <c:pt idx="27">
                  <c:v>3.0159999999999996E-2</c:v>
                </c:pt>
                <c:pt idx="28">
                  <c:v>0.29555999999999999</c:v>
                </c:pt>
                <c:pt idx="29">
                  <c:v>6.3488699999999998</c:v>
                </c:pt>
                <c:pt idx="30">
                  <c:v>0.81589999999999996</c:v>
                </c:pt>
                <c:pt idx="31">
                  <c:v>0.52500000000000002</c:v>
                </c:pt>
                <c:pt idx="32">
                  <c:v>54.88000000000001</c:v>
                </c:pt>
                <c:pt idx="33">
                  <c:v>0.56799999999999995</c:v>
                </c:pt>
                <c:pt idx="34">
                  <c:v>0.93500000000000016</c:v>
                </c:pt>
                <c:pt idx="35">
                  <c:v>2.89872</c:v>
                </c:pt>
                <c:pt idx="36">
                  <c:v>0.11639999999999999</c:v>
                </c:pt>
                <c:pt idx="37">
                  <c:v>0.20987999999999998</c:v>
                </c:pt>
                <c:pt idx="38">
                  <c:v>75.540580000000006</c:v>
                </c:pt>
              </c:numCache>
            </c:numRef>
          </c:val>
          <c:extLst xmlns:c16r2="http://schemas.microsoft.com/office/drawing/2015/06/chart">
            <c:ext xmlns:c16="http://schemas.microsoft.com/office/drawing/2014/chart" uri="{C3380CC4-5D6E-409C-BE32-E72D297353CC}">
              <c16:uniqueId val="{00000000-3334-431F-8508-256C67CB1F80}"/>
            </c:ext>
          </c:extLst>
        </c:ser>
        <c:dLbls>
          <c:dLblPos val="outEnd"/>
          <c:showLegendKey val="0"/>
          <c:showVal val="1"/>
          <c:showCatName val="0"/>
          <c:showSerName val="0"/>
          <c:showPercent val="0"/>
          <c:showBubbleSize val="0"/>
        </c:dLbls>
        <c:gapWidth val="182"/>
        <c:axId val="521537192"/>
        <c:axId val="521536408"/>
      </c:barChart>
      <c:catAx>
        <c:axId val="52153719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21536408"/>
        <c:crosses val="autoZero"/>
        <c:auto val="1"/>
        <c:lblAlgn val="ctr"/>
        <c:lblOffset val="100"/>
        <c:noMultiLvlLbl val="0"/>
      </c:catAx>
      <c:valAx>
        <c:axId val="52153640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21537192"/>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tables'!$D$91:$D$91</c:f>
              <c:strCache>
                <c:ptCount val="1"/>
                <c:pt idx="0">
                  <c:v>Natural Gas</c:v>
                </c:pt>
              </c:strCache>
            </c:strRef>
          </c:cat>
          <c:val>
            <c:numRef>
              <c:f>'Summary tables'!$E$91:$E$91</c:f>
              <c:numCache>
                <c:formatCode>#,##0.00</c:formatCode>
                <c:ptCount val="1"/>
                <c:pt idx="0">
                  <c:v>0.91536600000000001</c:v>
                </c:pt>
              </c:numCache>
            </c:numRef>
          </c:val>
          <c:extLst xmlns:c16r2="http://schemas.microsoft.com/office/drawing/2015/06/chart">
            <c:ext xmlns:c16="http://schemas.microsoft.com/office/drawing/2014/chart" uri="{C3380CC4-5D6E-409C-BE32-E72D297353CC}">
              <c16:uniqueId val="{00000000-049A-4329-9234-6A26DEDA1CE9}"/>
            </c:ext>
          </c:extLst>
        </c:ser>
        <c:dLbls>
          <c:dLblPos val="outEnd"/>
          <c:showLegendKey val="0"/>
          <c:showVal val="1"/>
          <c:showCatName val="0"/>
          <c:showSerName val="0"/>
          <c:showPercent val="0"/>
          <c:showBubbleSize val="0"/>
        </c:dLbls>
        <c:gapWidth val="219"/>
        <c:overlap val="-27"/>
        <c:axId val="521545424"/>
        <c:axId val="521540720"/>
      </c:barChart>
      <c:catAx>
        <c:axId val="5215454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21540720"/>
        <c:crosses val="autoZero"/>
        <c:auto val="1"/>
        <c:lblAlgn val="ctr"/>
        <c:lblOffset val="100"/>
        <c:noMultiLvlLbl val="0"/>
      </c:catAx>
      <c:valAx>
        <c:axId val="52154072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Emissions (tCO2e)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21545424"/>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 tables'!$E$32</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tables'!$D$92:$D$95</c:f>
              <c:strCache>
                <c:ptCount val="4"/>
                <c:pt idx="0">
                  <c:v>HFC-32</c:v>
                </c:pt>
                <c:pt idx="1">
                  <c:v>R410A</c:v>
                </c:pt>
                <c:pt idx="2">
                  <c:v>HCFC-22/R22</c:v>
                </c:pt>
                <c:pt idx="3">
                  <c:v>Other Fugitive Emissions</c:v>
                </c:pt>
              </c:strCache>
            </c:strRef>
          </c:cat>
          <c:val>
            <c:numRef>
              <c:f>'Summary tables'!$E$92:$E$95</c:f>
              <c:numCache>
                <c:formatCode>#,##0.00</c:formatCode>
                <c:ptCount val="4"/>
                <c:pt idx="0">
                  <c:v>0</c:v>
                </c:pt>
                <c:pt idx="1">
                  <c:v>0</c:v>
                </c:pt>
                <c:pt idx="2">
                  <c:v>0</c:v>
                </c:pt>
                <c:pt idx="3">
                  <c:v>0</c:v>
                </c:pt>
              </c:numCache>
            </c:numRef>
          </c:val>
          <c:extLst xmlns:c16r2="http://schemas.microsoft.com/office/drawing/2015/06/chart">
            <c:ext xmlns:c16="http://schemas.microsoft.com/office/drawing/2014/chart" uri="{C3380CC4-5D6E-409C-BE32-E72D297353CC}">
              <c16:uniqueId val="{00000000-31E3-4CBA-98DC-A51A80B0CBCF}"/>
            </c:ext>
          </c:extLst>
        </c:ser>
        <c:dLbls>
          <c:dLblPos val="outEnd"/>
          <c:showLegendKey val="0"/>
          <c:showVal val="1"/>
          <c:showCatName val="0"/>
          <c:showSerName val="0"/>
          <c:showPercent val="0"/>
          <c:showBubbleSize val="0"/>
        </c:dLbls>
        <c:gapWidth val="219"/>
        <c:overlap val="-27"/>
        <c:axId val="521536800"/>
        <c:axId val="521542288"/>
      </c:barChart>
      <c:catAx>
        <c:axId val="5215368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21542288"/>
        <c:crosses val="autoZero"/>
        <c:auto val="1"/>
        <c:lblAlgn val="ctr"/>
        <c:lblOffset val="100"/>
        <c:noMultiLvlLbl val="0"/>
      </c:catAx>
      <c:valAx>
        <c:axId val="52154228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54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21536800"/>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'Summary tables'!$E$32</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'Summary tables'!$D$97:$D$97</c:f>
              <c:strCache>
                <c:ptCount val="1"/>
                <c:pt idx="0">
                  <c:v>Building Use </c:v>
                </c:pt>
              </c:strCache>
            </c:strRef>
          </c:cat>
          <c:val>
            <c:numRef>
              <c:f>'Summary tables'!$E$97:$E$97</c:f>
              <c:numCache>
                <c:formatCode>#,##0.00</c:formatCode>
                <c:ptCount val="1"/>
                <c:pt idx="0">
                  <c:v>0.22294649999999999</c:v>
                </c:pt>
              </c:numCache>
            </c:numRef>
          </c:val>
          <c:extLst xmlns:c16r2="http://schemas.microsoft.com/office/drawing/2015/06/chart">
            <c:ext xmlns:c16="http://schemas.microsoft.com/office/drawing/2014/chart" uri="{C3380CC4-5D6E-409C-BE32-E72D297353CC}">
              <c16:uniqueId val="{00000000-474B-4535-8EC8-E511C01BDBF1}"/>
            </c:ext>
          </c:extLst>
        </c:ser>
        <c:dLbls>
          <c:dLblPos val="outEnd"/>
          <c:showLegendKey val="0"/>
          <c:showVal val="1"/>
          <c:showCatName val="0"/>
          <c:showSerName val="0"/>
          <c:showPercent val="0"/>
          <c:showBubbleSize val="0"/>
        </c:dLbls>
        <c:gapWidth val="182"/>
        <c:axId val="521543856"/>
        <c:axId val="521538368"/>
      </c:barChart>
      <c:catAx>
        <c:axId val="52154385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21538368"/>
        <c:crosses val="autoZero"/>
        <c:auto val="1"/>
        <c:lblAlgn val="ctr"/>
        <c:lblOffset val="100"/>
        <c:noMultiLvlLbl val="0"/>
      </c:catAx>
      <c:valAx>
        <c:axId val="52153836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21543856"/>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'Summary tables'!$E$32</c:f>
              <c:strCache>
                <c:ptCount val="1"/>
                <c:pt idx="0">
                  <c:v>Emissions
(tCO2e)</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'Summary tables'!#REF!</c:f>
              <c:numCache>
                <c:formatCode>General</c:formatCode>
                <c:ptCount val="1"/>
                <c:pt idx="0">
                  <c:v>1</c:v>
                </c:pt>
              </c:numCache>
            </c:numRef>
          </c:val>
          <c:extLst xmlns:c16r2="http://schemas.microsoft.com/office/drawing/2015/06/chart">
            <c:ext xmlns:c16="http://schemas.microsoft.com/office/drawing/2014/chart" uri="{C3380CC4-5D6E-409C-BE32-E72D297353CC}">
              <c16:uniqueId val="{00000000-A6B9-4743-A0CD-1056CFB73E36}"/>
            </c:ext>
            <c:ext xmlns:c15="http://schemas.microsoft.com/office/drawing/2012/chart" uri="{02D57815-91ED-43cb-92C2-25804820EDAC}">
              <c15:filteredCategoryTitle>
                <c15:cat>
                  <c:multiLvlStrRef>
                    <c:extLst>
                      <c:ext uri="{02D57815-91ED-43cb-92C2-25804820EDAC}">
                        <c15:formulaRef>
                          <c15:sqref>'Summary tables'!#REF!</c15:sqref>
                        </c15:formulaRef>
                      </c:ext>
                    </c:extLst>
                  </c:multiLvlStrRef>
                </c15:cat>
              </c15:filteredCategoryTitle>
            </c:ext>
          </c:extLst>
        </c:ser>
        <c:dLbls>
          <c:dLblPos val="outEnd"/>
          <c:showLegendKey val="0"/>
          <c:showVal val="1"/>
          <c:showCatName val="0"/>
          <c:showSerName val="0"/>
          <c:showPercent val="0"/>
          <c:showBubbleSize val="0"/>
        </c:dLbls>
        <c:gapWidth val="219"/>
        <c:overlap val="-27"/>
        <c:axId val="521539152"/>
        <c:axId val="521539936"/>
      </c:barChart>
      <c:catAx>
        <c:axId val="5215391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21539936"/>
        <c:crosses val="autoZero"/>
        <c:auto val="1"/>
        <c:lblAlgn val="ctr"/>
        <c:lblOffset val="100"/>
        <c:noMultiLvlLbl val="0"/>
      </c:catAx>
      <c:valAx>
        <c:axId val="52153993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Emissions (tCO2e)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21539152"/>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105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'Summary tables'!#REF!</c:f>
              <c:numCache>
                <c:formatCode>General</c:formatCode>
                <c:ptCount val="1"/>
                <c:pt idx="0">
                  <c:v>1</c:v>
                </c:pt>
              </c:numCache>
            </c:numRef>
          </c:val>
          <c:extLst xmlns:c16r2="http://schemas.microsoft.com/office/drawing/2015/06/chart">
            <c:ext xmlns:c16="http://schemas.microsoft.com/office/drawing/2014/chart" uri="{C3380CC4-5D6E-409C-BE32-E72D297353CC}">
              <c16:uniqueId val="{00000000-0E39-4766-B070-6083F9B8EF21}"/>
            </c:ext>
            <c:ext xmlns:c15="http://schemas.microsoft.com/office/drawing/2012/chart" uri="{02D57815-91ED-43cb-92C2-25804820EDAC}">
              <c15:filteredCategoryTitle>
                <c15:cat>
                  <c:multiLvlStrRef>
                    <c:extLst>
                      <c:ext uri="{02D57815-91ED-43cb-92C2-25804820EDAC}">
                        <c15:formulaRef>
                          <c15:sqref>'Summary tables'!#REF!</c15:sqref>
                        </c15:formulaRef>
                      </c:ext>
                    </c:extLst>
                  </c:multiLvlStrRef>
                </c15:cat>
              </c15:filteredCategoryTitle>
            </c:ext>
          </c:extLst>
        </c:ser>
        <c:dLbls>
          <c:dLblPos val="outEnd"/>
          <c:showLegendKey val="0"/>
          <c:showVal val="1"/>
          <c:showCatName val="0"/>
          <c:showSerName val="0"/>
          <c:showPercent val="0"/>
          <c:showBubbleSize val="0"/>
        </c:dLbls>
        <c:gapWidth val="182"/>
        <c:axId val="521541112"/>
        <c:axId val="521541504"/>
      </c:barChart>
      <c:catAx>
        <c:axId val="52154111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21541504"/>
        <c:crosses val="autoZero"/>
        <c:auto val="1"/>
        <c:lblAlgn val="ctr"/>
        <c:lblOffset val="100"/>
        <c:noMultiLvlLbl val="0"/>
      </c:catAx>
      <c:valAx>
        <c:axId val="521541504"/>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GB"/>
                  <a:t>Emissions (tCO2e)</a:t>
                </a:r>
              </a:p>
            </c:rich>
          </c:tx>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crossAx val="521541112"/>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sz="1050">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8" Type="http://schemas.openxmlformats.org/officeDocument/2006/relationships/chart" Target="../charts/chart6.xml"/><Relationship Id="rId13" Type="http://schemas.openxmlformats.org/officeDocument/2006/relationships/chart" Target="../charts/chart11.xml"/><Relationship Id="rId3" Type="http://schemas.openxmlformats.org/officeDocument/2006/relationships/chart" Target="../charts/chart3.xml"/><Relationship Id="rId7" Type="http://schemas.openxmlformats.org/officeDocument/2006/relationships/chart" Target="../charts/chart5.xml"/><Relationship Id="rId12" Type="http://schemas.openxmlformats.org/officeDocument/2006/relationships/chart" Target="../charts/chart10.xml"/><Relationship Id="rId2" Type="http://schemas.openxmlformats.org/officeDocument/2006/relationships/chart" Target="../charts/chart2.xml"/><Relationship Id="rId16" Type="http://schemas.openxmlformats.org/officeDocument/2006/relationships/chart" Target="../charts/chart14.xml"/><Relationship Id="rId1" Type="http://schemas.openxmlformats.org/officeDocument/2006/relationships/chart" Target="../charts/chart1.xml"/><Relationship Id="rId6" Type="http://schemas.openxmlformats.org/officeDocument/2006/relationships/chart" Target="../charts/chart4.xml"/><Relationship Id="rId11" Type="http://schemas.openxmlformats.org/officeDocument/2006/relationships/chart" Target="../charts/chart9.xml"/><Relationship Id="rId5" Type="http://schemas.openxmlformats.org/officeDocument/2006/relationships/image" Target="../media/image2.png"/><Relationship Id="rId15" Type="http://schemas.openxmlformats.org/officeDocument/2006/relationships/chart" Target="../charts/chart13.xml"/><Relationship Id="rId10" Type="http://schemas.openxmlformats.org/officeDocument/2006/relationships/chart" Target="../charts/chart8.xml"/><Relationship Id="rId4" Type="http://schemas.openxmlformats.org/officeDocument/2006/relationships/image" Target="../media/image1.png"/><Relationship Id="rId9" Type="http://schemas.openxmlformats.org/officeDocument/2006/relationships/chart" Target="../charts/chart7.xml"/><Relationship Id="rId14" Type="http://schemas.openxmlformats.org/officeDocument/2006/relationships/chart" Target="../charts/chart12.xml"/></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561346</xdr:colOff>
      <xdr:row>1</xdr:row>
      <xdr:rowOff>111728</xdr:rowOff>
    </xdr:from>
    <xdr:to>
      <xdr:col>2</xdr:col>
      <xdr:colOff>1738316</xdr:colOff>
      <xdr:row>5</xdr:row>
      <xdr:rowOff>128874</xdr:rowOff>
    </xdr:to>
    <xdr:pic>
      <xdr:nvPicPr>
        <xdr:cNvPr id="2" name="Picture 1">
          <a:extLst>
            <a:ext uri="{FF2B5EF4-FFF2-40B4-BE49-F238E27FC236}">
              <a16:creationId xmlns="" xmlns:a16="http://schemas.microsoft.com/office/drawing/2014/main" id="{83269531-0F13-455D-84FE-0E61E7BC7F0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69534" y="286353"/>
          <a:ext cx="1174430" cy="723628"/>
        </a:xfrm>
        <a:prstGeom prst="rect">
          <a:avLst/>
        </a:prstGeom>
      </xdr:spPr>
    </xdr:pic>
    <xdr:clientData/>
  </xdr:twoCellAnchor>
  <xdr:twoCellAnchor editAs="oneCell">
    <xdr:from>
      <xdr:col>0</xdr:col>
      <xdr:colOff>270782</xdr:colOff>
      <xdr:row>1</xdr:row>
      <xdr:rowOff>107496</xdr:rowOff>
    </xdr:from>
    <xdr:to>
      <xdr:col>1</xdr:col>
      <xdr:colOff>1624342</xdr:colOff>
      <xdr:row>5</xdr:row>
      <xdr:rowOff>136978</xdr:rowOff>
    </xdr:to>
    <xdr:pic>
      <xdr:nvPicPr>
        <xdr:cNvPr id="4" name="Picture 3">
          <a:extLst>
            <a:ext uri="{FF2B5EF4-FFF2-40B4-BE49-F238E27FC236}">
              <a16:creationId xmlns="" xmlns:a16="http://schemas.microsoft.com/office/drawing/2014/main" id="{40A0EC18-F9A7-4953-8BD8-8C33E72FA45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0782" y="282121"/>
          <a:ext cx="2025708" cy="720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668161</xdr:colOff>
      <xdr:row>1</xdr:row>
      <xdr:rowOff>54655</xdr:rowOff>
    </xdr:from>
    <xdr:to>
      <xdr:col>5</xdr:col>
      <xdr:colOff>531931</xdr:colOff>
      <xdr:row>5</xdr:row>
      <xdr:rowOff>76155</xdr:rowOff>
    </xdr:to>
    <xdr:pic>
      <xdr:nvPicPr>
        <xdr:cNvPr id="5" name="Picture 4">
          <a:extLst>
            <a:ext uri="{FF2B5EF4-FFF2-40B4-BE49-F238E27FC236}">
              <a16:creationId xmlns="" xmlns:a16="http://schemas.microsoft.com/office/drawing/2014/main" id="{86F916D3-649E-4AAC-869D-D7BBD78AEB8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92224" y="229280"/>
          <a:ext cx="1213145" cy="720000"/>
        </a:xfrm>
        <a:prstGeom prst="rect">
          <a:avLst/>
        </a:prstGeom>
      </xdr:spPr>
    </xdr:pic>
    <xdr:clientData/>
  </xdr:twoCellAnchor>
  <xdr:twoCellAnchor editAs="oneCell">
    <xdr:from>
      <xdr:col>0</xdr:col>
      <xdr:colOff>325664</xdr:colOff>
      <xdr:row>1</xdr:row>
      <xdr:rowOff>69106</xdr:rowOff>
    </xdr:from>
    <xdr:to>
      <xdr:col>3</xdr:col>
      <xdr:colOff>325947</xdr:colOff>
      <xdr:row>5</xdr:row>
      <xdr:rowOff>96321</xdr:rowOff>
    </xdr:to>
    <xdr:pic>
      <xdr:nvPicPr>
        <xdr:cNvPr id="6" name="Picture 5">
          <a:extLst>
            <a:ext uri="{FF2B5EF4-FFF2-40B4-BE49-F238E27FC236}">
              <a16:creationId xmlns="" xmlns:a16="http://schemas.microsoft.com/office/drawing/2014/main" id="{339135DD-D618-4C7A-B72A-CA24CC2782F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25664" y="243731"/>
          <a:ext cx="2019266" cy="720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1766028</xdr:colOff>
      <xdr:row>0</xdr:row>
      <xdr:rowOff>141286</xdr:rowOff>
    </xdr:from>
    <xdr:to>
      <xdr:col>2</xdr:col>
      <xdr:colOff>230694</xdr:colOff>
      <xdr:row>5</xdr:row>
      <xdr:rowOff>406</xdr:rowOff>
    </xdr:to>
    <xdr:pic>
      <xdr:nvPicPr>
        <xdr:cNvPr id="2" name="Picture 1">
          <a:extLst>
            <a:ext uri="{FF2B5EF4-FFF2-40B4-BE49-F238E27FC236}">
              <a16:creationId xmlns="" xmlns:a16="http://schemas.microsoft.com/office/drawing/2014/main" id="{8E72533D-07E7-4E21-BB53-21D1C9478E0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40716" y="141286"/>
          <a:ext cx="1187228" cy="720000"/>
        </a:xfrm>
        <a:prstGeom prst="rect">
          <a:avLst/>
        </a:prstGeom>
      </xdr:spPr>
    </xdr:pic>
    <xdr:clientData/>
  </xdr:twoCellAnchor>
  <xdr:twoCellAnchor editAs="oneCell">
    <xdr:from>
      <xdr:col>0</xdr:col>
      <xdr:colOff>259217</xdr:colOff>
      <xdr:row>0</xdr:row>
      <xdr:rowOff>122857</xdr:rowOff>
    </xdr:from>
    <xdr:to>
      <xdr:col>1</xdr:col>
      <xdr:colOff>1582427</xdr:colOff>
      <xdr:row>4</xdr:row>
      <xdr:rowOff>132566</xdr:rowOff>
    </xdr:to>
    <xdr:pic>
      <xdr:nvPicPr>
        <xdr:cNvPr id="3" name="Picture 2">
          <a:extLst>
            <a:ext uri="{FF2B5EF4-FFF2-40B4-BE49-F238E27FC236}">
              <a16:creationId xmlns="" xmlns:a16="http://schemas.microsoft.com/office/drawing/2014/main" id="{EC035629-1C9A-41D2-A6C2-FE105821BD4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59217" y="122857"/>
          <a:ext cx="2002433" cy="720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1784672</xdr:colOff>
      <xdr:row>0</xdr:row>
      <xdr:rowOff>169544</xdr:rowOff>
    </xdr:from>
    <xdr:to>
      <xdr:col>1</xdr:col>
      <xdr:colOff>2978593</xdr:colOff>
      <xdr:row>5</xdr:row>
      <xdr:rowOff>11249</xdr:rowOff>
    </xdr:to>
    <xdr:pic>
      <xdr:nvPicPr>
        <xdr:cNvPr id="2" name="Picture 1">
          <a:extLst>
            <a:ext uri="{FF2B5EF4-FFF2-40B4-BE49-F238E27FC236}">
              <a16:creationId xmlns="" xmlns:a16="http://schemas.microsoft.com/office/drawing/2014/main" id="{D5B48BA9-A711-4E7C-AE18-A336514B5DA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39992" y="169544"/>
          <a:ext cx="1193921" cy="718005"/>
        </a:xfrm>
        <a:prstGeom prst="rect">
          <a:avLst/>
        </a:prstGeom>
      </xdr:spPr>
    </xdr:pic>
    <xdr:clientData/>
  </xdr:twoCellAnchor>
  <xdr:twoCellAnchor editAs="oneCell">
    <xdr:from>
      <xdr:col>0</xdr:col>
      <xdr:colOff>274320</xdr:colOff>
      <xdr:row>0</xdr:row>
      <xdr:rowOff>114300</xdr:rowOff>
    </xdr:from>
    <xdr:to>
      <xdr:col>1</xdr:col>
      <xdr:colOff>1611077</xdr:colOff>
      <xdr:row>4</xdr:row>
      <xdr:rowOff>138523</xdr:rowOff>
    </xdr:to>
    <xdr:pic>
      <xdr:nvPicPr>
        <xdr:cNvPr id="4" name="Picture 3">
          <a:extLst>
            <a:ext uri="{FF2B5EF4-FFF2-40B4-BE49-F238E27FC236}">
              <a16:creationId xmlns="" xmlns:a16="http://schemas.microsoft.com/office/drawing/2014/main" id="{031B66DF-0679-4809-A995-911DE8B300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4320" y="114300"/>
          <a:ext cx="1992077" cy="72526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1818870</xdr:colOff>
      <xdr:row>1</xdr:row>
      <xdr:rowOff>47625</xdr:rowOff>
    </xdr:from>
    <xdr:to>
      <xdr:col>1</xdr:col>
      <xdr:colOff>2990847</xdr:colOff>
      <xdr:row>5</xdr:row>
      <xdr:rowOff>55520</xdr:rowOff>
    </xdr:to>
    <xdr:pic>
      <xdr:nvPicPr>
        <xdr:cNvPr id="2" name="Picture 1">
          <a:extLst>
            <a:ext uri="{FF2B5EF4-FFF2-40B4-BE49-F238E27FC236}">
              <a16:creationId xmlns="" xmlns:a16="http://schemas.microsoft.com/office/drawing/2014/main" id="{659EA4DD-2CA1-480C-9C8D-66D670FDABE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7683" y="222250"/>
          <a:ext cx="1179233" cy="717279"/>
        </a:xfrm>
        <a:prstGeom prst="rect">
          <a:avLst/>
        </a:prstGeom>
      </xdr:spPr>
    </xdr:pic>
    <xdr:clientData/>
  </xdr:twoCellAnchor>
  <xdr:twoCellAnchor editAs="oneCell">
    <xdr:from>
      <xdr:col>0</xdr:col>
      <xdr:colOff>402090</xdr:colOff>
      <xdr:row>1</xdr:row>
      <xdr:rowOff>40078</xdr:rowOff>
    </xdr:from>
    <xdr:to>
      <xdr:col>1</xdr:col>
      <xdr:colOff>1656691</xdr:colOff>
      <xdr:row>5</xdr:row>
      <xdr:rowOff>58857</xdr:rowOff>
    </xdr:to>
    <xdr:pic>
      <xdr:nvPicPr>
        <xdr:cNvPr id="3" name="Picture 2">
          <a:extLst>
            <a:ext uri="{FF2B5EF4-FFF2-40B4-BE49-F238E27FC236}">
              <a16:creationId xmlns="" xmlns:a16="http://schemas.microsoft.com/office/drawing/2014/main" id="{012EFE02-011D-44A1-A175-5BD5D683BEF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2090" y="214703"/>
          <a:ext cx="1920670" cy="7200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0</xdr:col>
      <xdr:colOff>257947</xdr:colOff>
      <xdr:row>0</xdr:row>
      <xdr:rowOff>124127</xdr:rowOff>
    </xdr:from>
    <xdr:ext cx="2025520" cy="713289"/>
    <xdr:pic>
      <xdr:nvPicPr>
        <xdr:cNvPr id="3" name="Picture 2">
          <a:extLst>
            <a:ext uri="{FF2B5EF4-FFF2-40B4-BE49-F238E27FC236}">
              <a16:creationId xmlns="" xmlns:a16="http://schemas.microsoft.com/office/drawing/2014/main" id="{63B04FE3-E285-4FBE-B149-72D69B451A4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7947" y="124127"/>
          <a:ext cx="2025520" cy="713289"/>
        </a:xfrm>
        <a:prstGeom prst="rect">
          <a:avLst/>
        </a:prstGeom>
      </xdr:spPr>
    </xdr:pic>
    <xdr:clientData/>
  </xdr:oneCellAnchor>
  <xdr:twoCellAnchor editAs="oneCell">
    <xdr:from>
      <xdr:col>1</xdr:col>
      <xdr:colOff>1766028</xdr:colOff>
      <xdr:row>0</xdr:row>
      <xdr:rowOff>141286</xdr:rowOff>
    </xdr:from>
    <xdr:to>
      <xdr:col>2</xdr:col>
      <xdr:colOff>34751</xdr:colOff>
      <xdr:row>5</xdr:row>
      <xdr:rowOff>406</xdr:rowOff>
    </xdr:to>
    <xdr:pic>
      <xdr:nvPicPr>
        <xdr:cNvPr id="4" name="Picture 3">
          <a:extLst>
            <a:ext uri="{FF2B5EF4-FFF2-40B4-BE49-F238E27FC236}">
              <a16:creationId xmlns="" xmlns:a16="http://schemas.microsoft.com/office/drawing/2014/main" id="{A29E193E-5603-49E9-AC8E-77527ED187A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36588" y="141286"/>
          <a:ext cx="1185006" cy="73542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405077</xdr:colOff>
      <xdr:row>1</xdr:row>
      <xdr:rowOff>53749</xdr:rowOff>
    </xdr:from>
    <xdr:to>
      <xdr:col>2</xdr:col>
      <xdr:colOff>1580463</xdr:colOff>
      <xdr:row>5</xdr:row>
      <xdr:rowOff>57109</xdr:rowOff>
    </xdr:to>
    <xdr:pic>
      <xdr:nvPicPr>
        <xdr:cNvPr id="10" name="Picture 9">
          <a:extLst>
            <a:ext uri="{FF2B5EF4-FFF2-40B4-BE49-F238E27FC236}">
              <a16:creationId xmlns="" xmlns:a16="http://schemas.microsoft.com/office/drawing/2014/main" id="{94AAD8B0-760F-41D0-BC1F-3471DFAF8ED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16452" y="228374"/>
          <a:ext cx="1187177" cy="717279"/>
        </a:xfrm>
        <a:prstGeom prst="rect">
          <a:avLst/>
        </a:prstGeom>
      </xdr:spPr>
    </xdr:pic>
    <xdr:clientData/>
  </xdr:twoCellAnchor>
  <xdr:twoCellAnchor editAs="oneCell">
    <xdr:from>
      <xdr:col>0</xdr:col>
      <xdr:colOff>333374</xdr:colOff>
      <xdr:row>1</xdr:row>
      <xdr:rowOff>37357</xdr:rowOff>
    </xdr:from>
    <xdr:to>
      <xdr:col>2</xdr:col>
      <xdr:colOff>210426</xdr:colOff>
      <xdr:row>5</xdr:row>
      <xdr:rowOff>57043</xdr:rowOff>
    </xdr:to>
    <xdr:pic>
      <xdr:nvPicPr>
        <xdr:cNvPr id="11" name="Picture 10">
          <a:extLst>
            <a:ext uri="{FF2B5EF4-FFF2-40B4-BE49-F238E27FC236}">
              <a16:creationId xmlns="" xmlns:a16="http://schemas.microsoft.com/office/drawing/2014/main" id="{E4A619FE-111F-4FA7-ACC8-3F97D15A8009}"/>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3374" y="211982"/>
          <a:ext cx="1964845" cy="72362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1</xdr:colOff>
      <xdr:row>37</xdr:row>
      <xdr:rowOff>0</xdr:rowOff>
    </xdr:from>
    <xdr:to>
      <xdr:col>11</xdr:col>
      <xdr:colOff>439736</xdr:colOff>
      <xdr:row>60</xdr:row>
      <xdr:rowOff>51625</xdr:rowOff>
    </xdr:to>
    <xdr:graphicFrame macro="">
      <xdr:nvGraphicFramePr>
        <xdr:cNvPr id="14" name="Chart 13">
          <a:extLst>
            <a:ext uri="{FF2B5EF4-FFF2-40B4-BE49-F238E27FC236}">
              <a16:creationId xmlns="" xmlns:a16="http://schemas.microsoft.com/office/drawing/2014/main" id="{E7F63FBD-B499-4BC8-A4F5-A45DC9353B94}"/>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10584</xdr:colOff>
      <xdr:row>124</xdr:row>
      <xdr:rowOff>74082</xdr:rowOff>
    </xdr:from>
    <xdr:to>
      <xdr:col>11</xdr:col>
      <xdr:colOff>432665</xdr:colOff>
      <xdr:row>147</xdr:row>
      <xdr:rowOff>125707</xdr:rowOff>
    </xdr:to>
    <xdr:graphicFrame macro="">
      <xdr:nvGraphicFramePr>
        <xdr:cNvPr id="16" name="Chart 15">
          <a:extLst>
            <a:ext uri="{FF2B5EF4-FFF2-40B4-BE49-F238E27FC236}">
              <a16:creationId xmlns="" xmlns:a16="http://schemas.microsoft.com/office/drawing/2014/main" id="{1DBF2934-930A-43A2-A2E8-D1260BF36F67}"/>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7928</xdr:colOff>
      <xdr:row>180</xdr:row>
      <xdr:rowOff>142874</xdr:rowOff>
    </xdr:from>
    <xdr:to>
      <xdr:col>11</xdr:col>
      <xdr:colOff>419427</xdr:colOff>
      <xdr:row>207</xdr:row>
      <xdr:rowOff>3999</xdr:rowOff>
    </xdr:to>
    <xdr:graphicFrame macro="">
      <xdr:nvGraphicFramePr>
        <xdr:cNvPr id="17" name="Chart 16">
          <a:extLst>
            <a:ext uri="{FF2B5EF4-FFF2-40B4-BE49-F238E27FC236}">
              <a16:creationId xmlns="" xmlns:a16="http://schemas.microsoft.com/office/drawing/2014/main" id="{7A162E0D-EA1B-465B-A2A9-7E887F352DC5}"/>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3</xdr:col>
      <xdr:colOff>466076</xdr:colOff>
      <xdr:row>1</xdr:row>
      <xdr:rowOff>73251</xdr:rowOff>
    </xdr:from>
    <xdr:to>
      <xdr:col>5</xdr:col>
      <xdr:colOff>400792</xdr:colOff>
      <xdr:row>5</xdr:row>
      <xdr:rowOff>97472</xdr:rowOff>
    </xdr:to>
    <xdr:pic>
      <xdr:nvPicPr>
        <xdr:cNvPr id="11" name="Picture 10">
          <a:extLst>
            <a:ext uri="{FF2B5EF4-FFF2-40B4-BE49-F238E27FC236}">
              <a16:creationId xmlns="" xmlns:a16="http://schemas.microsoft.com/office/drawing/2014/main" id="{7779A88D-722B-496E-A9C0-B952F70D82C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490139" y="247876"/>
          <a:ext cx="1270486" cy="717279"/>
        </a:xfrm>
        <a:prstGeom prst="rect">
          <a:avLst/>
        </a:prstGeom>
      </xdr:spPr>
    </xdr:pic>
    <xdr:clientData/>
  </xdr:twoCellAnchor>
  <xdr:twoCellAnchor editAs="oneCell">
    <xdr:from>
      <xdr:col>0</xdr:col>
      <xdr:colOff>336091</xdr:colOff>
      <xdr:row>1</xdr:row>
      <xdr:rowOff>61170</xdr:rowOff>
    </xdr:from>
    <xdr:to>
      <xdr:col>3</xdr:col>
      <xdr:colOff>285246</xdr:colOff>
      <xdr:row>5</xdr:row>
      <xdr:rowOff>95368</xdr:rowOff>
    </xdr:to>
    <xdr:pic>
      <xdr:nvPicPr>
        <xdr:cNvPr id="12" name="Picture 11">
          <a:extLst>
            <a:ext uri="{FF2B5EF4-FFF2-40B4-BE49-F238E27FC236}">
              <a16:creationId xmlns="" xmlns:a16="http://schemas.microsoft.com/office/drawing/2014/main" id="{DBA02CEB-EEA4-40AE-9D91-E87851B0DF6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36091" y="235795"/>
          <a:ext cx="1978660" cy="723628"/>
        </a:xfrm>
        <a:prstGeom prst="rect">
          <a:avLst/>
        </a:prstGeom>
      </xdr:spPr>
    </xdr:pic>
    <xdr:clientData/>
  </xdr:twoCellAnchor>
  <xdr:twoCellAnchor>
    <xdr:from>
      <xdr:col>1</xdr:col>
      <xdr:colOff>0</xdr:colOff>
      <xdr:row>90</xdr:row>
      <xdr:rowOff>174624</xdr:rowOff>
    </xdr:from>
    <xdr:to>
      <xdr:col>11</xdr:col>
      <xdr:colOff>437017</xdr:colOff>
      <xdr:row>120</xdr:row>
      <xdr:rowOff>95249</xdr:rowOff>
    </xdr:to>
    <xdr:graphicFrame macro="">
      <xdr:nvGraphicFramePr>
        <xdr:cNvPr id="13" name="Chart 12">
          <a:extLst>
            <a:ext uri="{FF2B5EF4-FFF2-40B4-BE49-F238E27FC236}">
              <a16:creationId xmlns="" xmlns:a16="http://schemas.microsoft.com/office/drawing/2014/main" id="{089203B5-572D-4FB0-BCAF-9247D6E6DE1C}"/>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664937</xdr:colOff>
      <xdr:row>9</xdr:row>
      <xdr:rowOff>135846</xdr:rowOff>
    </xdr:from>
    <xdr:to>
      <xdr:col>11</xdr:col>
      <xdr:colOff>439054</xdr:colOff>
      <xdr:row>33</xdr:row>
      <xdr:rowOff>12846</xdr:rowOff>
    </xdr:to>
    <xdr:graphicFrame macro="">
      <xdr:nvGraphicFramePr>
        <xdr:cNvPr id="18" name="Chart 17">
          <a:extLst>
            <a:ext uri="{FF2B5EF4-FFF2-40B4-BE49-F238E27FC236}">
              <a16:creationId xmlns="" xmlns:a16="http://schemas.microsoft.com/office/drawing/2014/main" id="{B7C1ED10-C5D0-48D0-9679-EACEF25866B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7938</xdr:colOff>
      <xdr:row>210</xdr:row>
      <xdr:rowOff>149905</xdr:rowOff>
    </xdr:from>
    <xdr:to>
      <xdr:col>11</xdr:col>
      <xdr:colOff>414902</xdr:colOff>
      <xdr:row>237</xdr:row>
      <xdr:rowOff>13751</xdr:rowOff>
    </xdr:to>
    <xdr:graphicFrame macro="">
      <xdr:nvGraphicFramePr>
        <xdr:cNvPr id="21" name="Chart 20">
          <a:extLst>
            <a:ext uri="{FF2B5EF4-FFF2-40B4-BE49-F238E27FC236}">
              <a16:creationId xmlns="" xmlns:a16="http://schemas.microsoft.com/office/drawing/2014/main" id="{F8688808-CAEF-4B93-A900-E02AB2286326}"/>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xdr:col>
      <xdr:colOff>0</xdr:colOff>
      <xdr:row>241</xdr:row>
      <xdr:rowOff>0</xdr:rowOff>
    </xdr:from>
    <xdr:to>
      <xdr:col>11</xdr:col>
      <xdr:colOff>436169</xdr:colOff>
      <xdr:row>267</xdr:row>
      <xdr:rowOff>30458</xdr:rowOff>
    </xdr:to>
    <xdr:graphicFrame macro="">
      <xdr:nvGraphicFramePr>
        <xdr:cNvPr id="19" name="Chart 18">
          <a:extLst>
            <a:ext uri="{FF2B5EF4-FFF2-40B4-BE49-F238E27FC236}">
              <a16:creationId xmlns="" xmlns:a16="http://schemas.microsoft.com/office/drawing/2014/main" id="{C16B1283-1AA3-4F21-95B7-CD6355EF579F}"/>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xdr:col>
      <xdr:colOff>1</xdr:colOff>
      <xdr:row>64</xdr:row>
      <xdr:rowOff>0</xdr:rowOff>
    </xdr:from>
    <xdr:to>
      <xdr:col>11</xdr:col>
      <xdr:colOff>439736</xdr:colOff>
      <xdr:row>87</xdr:row>
      <xdr:rowOff>51625</xdr:rowOff>
    </xdr:to>
    <xdr:graphicFrame macro="">
      <xdr:nvGraphicFramePr>
        <xdr:cNvPr id="22" name="Chart 21">
          <a:extLst>
            <a:ext uri="{FF2B5EF4-FFF2-40B4-BE49-F238E27FC236}">
              <a16:creationId xmlns="" xmlns:a16="http://schemas.microsoft.com/office/drawing/2014/main" id="{F64FBD55-B6E7-458E-A20B-5A5B90CFBFDF}"/>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xdr:col>
      <xdr:colOff>0</xdr:colOff>
      <xdr:row>151</xdr:row>
      <xdr:rowOff>0</xdr:rowOff>
    </xdr:from>
    <xdr:to>
      <xdr:col>11</xdr:col>
      <xdr:colOff>411499</xdr:colOff>
      <xdr:row>177</xdr:row>
      <xdr:rowOff>35750</xdr:rowOff>
    </xdr:to>
    <xdr:graphicFrame macro="">
      <xdr:nvGraphicFramePr>
        <xdr:cNvPr id="20" name="Chart 19">
          <a:extLst>
            <a:ext uri="{FF2B5EF4-FFF2-40B4-BE49-F238E27FC236}">
              <a16:creationId xmlns="" xmlns:a16="http://schemas.microsoft.com/office/drawing/2014/main" id="{8D98BCEC-4B45-4503-9F2C-E976B9D650BE}"/>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0</xdr:colOff>
      <xdr:row>271</xdr:row>
      <xdr:rowOff>0</xdr:rowOff>
    </xdr:from>
    <xdr:to>
      <xdr:col>11</xdr:col>
      <xdr:colOff>439735</xdr:colOff>
      <xdr:row>294</xdr:row>
      <xdr:rowOff>51625</xdr:rowOff>
    </xdr:to>
    <xdr:graphicFrame macro="">
      <xdr:nvGraphicFramePr>
        <xdr:cNvPr id="15" name="Chart 14">
          <a:extLst>
            <a:ext uri="{FF2B5EF4-FFF2-40B4-BE49-F238E27FC236}">
              <a16:creationId xmlns="" xmlns:a16="http://schemas.microsoft.com/office/drawing/2014/main" id="{38047B08-2FD6-43F8-8E61-AEA6EECD92B1}"/>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0</xdr:colOff>
      <xdr:row>298</xdr:row>
      <xdr:rowOff>0</xdr:rowOff>
    </xdr:from>
    <xdr:to>
      <xdr:col>11</xdr:col>
      <xdr:colOff>439735</xdr:colOff>
      <xdr:row>321</xdr:row>
      <xdr:rowOff>51625</xdr:rowOff>
    </xdr:to>
    <xdr:graphicFrame macro="">
      <xdr:nvGraphicFramePr>
        <xdr:cNvPr id="23" name="Chart 22">
          <a:extLst>
            <a:ext uri="{FF2B5EF4-FFF2-40B4-BE49-F238E27FC236}">
              <a16:creationId xmlns="" xmlns:a16="http://schemas.microsoft.com/office/drawing/2014/main" id="{A96CE261-ED72-4DAB-B052-F9F82319D1A8}"/>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0</xdr:colOff>
      <xdr:row>325</xdr:row>
      <xdr:rowOff>0</xdr:rowOff>
    </xdr:from>
    <xdr:to>
      <xdr:col>11</xdr:col>
      <xdr:colOff>437017</xdr:colOff>
      <xdr:row>354</xdr:row>
      <xdr:rowOff>92075</xdr:rowOff>
    </xdr:to>
    <xdr:graphicFrame macro="">
      <xdr:nvGraphicFramePr>
        <xdr:cNvPr id="24" name="Chart 23">
          <a:extLst>
            <a:ext uri="{FF2B5EF4-FFF2-40B4-BE49-F238E27FC236}">
              <a16:creationId xmlns="" xmlns:a16="http://schemas.microsoft.com/office/drawing/2014/main" id="{757196F9-6F17-4D2A-8DC8-58053B5922DA}"/>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0</xdr:colOff>
      <xdr:row>358</xdr:row>
      <xdr:rowOff>0</xdr:rowOff>
    </xdr:from>
    <xdr:to>
      <xdr:col>11</xdr:col>
      <xdr:colOff>422081</xdr:colOff>
      <xdr:row>381</xdr:row>
      <xdr:rowOff>51625</xdr:rowOff>
    </xdr:to>
    <xdr:graphicFrame macro="">
      <xdr:nvGraphicFramePr>
        <xdr:cNvPr id="25" name="Chart 24">
          <a:extLst>
            <a:ext uri="{FF2B5EF4-FFF2-40B4-BE49-F238E27FC236}">
              <a16:creationId xmlns="" xmlns:a16="http://schemas.microsoft.com/office/drawing/2014/main" id="{1FA829E6-3D45-4D2B-BCCD-B1757B0ADE58}"/>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0</xdr:colOff>
      <xdr:row>385</xdr:row>
      <xdr:rowOff>0</xdr:rowOff>
    </xdr:from>
    <xdr:to>
      <xdr:col>11</xdr:col>
      <xdr:colOff>411499</xdr:colOff>
      <xdr:row>411</xdr:row>
      <xdr:rowOff>35750</xdr:rowOff>
    </xdr:to>
    <xdr:graphicFrame macro="">
      <xdr:nvGraphicFramePr>
        <xdr:cNvPr id="26" name="Chart 25">
          <a:extLst>
            <a:ext uri="{FF2B5EF4-FFF2-40B4-BE49-F238E27FC236}">
              <a16:creationId xmlns="" xmlns:a16="http://schemas.microsoft.com/office/drawing/2014/main" id="{9ADA09E2-FA2B-4595-B054-C62161506818}"/>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128182</xdr:colOff>
      <xdr:row>0</xdr:row>
      <xdr:rowOff>79375</xdr:rowOff>
    </xdr:from>
    <xdr:to>
      <xdr:col>3</xdr:col>
      <xdr:colOff>648611</xdr:colOff>
      <xdr:row>4</xdr:row>
      <xdr:rowOff>104504</xdr:rowOff>
    </xdr:to>
    <xdr:pic>
      <xdr:nvPicPr>
        <xdr:cNvPr id="2" name="Picture 1">
          <a:extLst>
            <a:ext uri="{FF2B5EF4-FFF2-40B4-BE49-F238E27FC236}">
              <a16:creationId xmlns="" xmlns:a16="http://schemas.microsoft.com/office/drawing/2014/main" id="{3BB6A4E7-0859-453A-B6E7-43EA496B9A3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49120" y="79375"/>
          <a:ext cx="1195116" cy="717279"/>
        </a:xfrm>
        <a:prstGeom prst="rect">
          <a:avLst/>
        </a:prstGeom>
      </xdr:spPr>
    </xdr:pic>
    <xdr:clientData/>
  </xdr:twoCellAnchor>
  <xdr:twoCellAnchor editAs="oneCell">
    <xdr:from>
      <xdr:col>0</xdr:col>
      <xdr:colOff>329065</xdr:colOff>
      <xdr:row>0</xdr:row>
      <xdr:rowOff>68425</xdr:rowOff>
    </xdr:from>
    <xdr:to>
      <xdr:col>1</xdr:col>
      <xdr:colOff>1649266</xdr:colOff>
      <xdr:row>4</xdr:row>
      <xdr:rowOff>83938</xdr:rowOff>
    </xdr:to>
    <xdr:pic>
      <xdr:nvPicPr>
        <xdr:cNvPr id="3" name="Picture 2">
          <a:extLst>
            <a:ext uri="{FF2B5EF4-FFF2-40B4-BE49-F238E27FC236}">
              <a16:creationId xmlns="" xmlns:a16="http://schemas.microsoft.com/office/drawing/2014/main" id="{852BAB3C-E9A5-4285-A80A-7425765C43F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29065" y="68425"/>
          <a:ext cx="2005230" cy="71727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Example%201%20IDB%20Carbon%20Calculat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verview"/>
      <sheetName val="Scope guidance"/>
      <sheetName val="Scope 1"/>
      <sheetName val="Scope 2"/>
      <sheetName val="Scope 3"/>
      <sheetName val="Outsourced Scope 3"/>
      <sheetName val="Summary tables"/>
      <sheetName val="Summary charts"/>
      <sheetName val="Data Collection Tab - Overview"/>
      <sheetName val="Data Collection Tab - Emissions"/>
      <sheetName val="GHG Emission Factors"/>
      <sheetName val="List Tab"/>
    </sheetNames>
    <sheetDataSet>
      <sheetData sheetId="0">
        <row r="15">
          <cell r="C15" t="str">
            <v>2021-22</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ow r="7">
          <cell r="B7" t="str">
            <v>Emission Factor Source</v>
          </cell>
          <cell r="C7" t="str">
            <v>https://www.gov.uk/government/collections/government-conversion-factors-for-company-reporting</v>
          </cell>
        </row>
        <row r="9">
          <cell r="B9" t="str">
            <v>Latest Publication</v>
          </cell>
          <cell r="C9" t="str">
            <v>2021-22</v>
          </cell>
        </row>
        <row r="11">
          <cell r="B11" t="str">
            <v>Publication Date</v>
          </cell>
          <cell r="C11">
            <v>44349</v>
          </cell>
        </row>
        <row r="13">
          <cell r="D13">
            <v>3</v>
          </cell>
          <cell r="E13">
            <v>4</v>
          </cell>
          <cell r="F13">
            <v>5</v>
          </cell>
          <cell r="G13">
            <v>6</v>
          </cell>
          <cell r="H13">
            <v>7</v>
          </cell>
          <cell r="I13">
            <v>8</v>
          </cell>
          <cell r="J13">
            <v>9</v>
          </cell>
          <cell r="K13">
            <v>10</v>
          </cell>
          <cell r="L13">
            <v>11</v>
          </cell>
          <cell r="M13">
            <v>12</v>
          </cell>
          <cell r="N13">
            <v>13</v>
          </cell>
          <cell r="O13">
            <v>14</v>
          </cell>
          <cell r="P13">
            <v>15</v>
          </cell>
          <cell r="Q13">
            <v>16</v>
          </cell>
          <cell r="R13">
            <v>17</v>
          </cell>
          <cell r="S13">
            <v>18</v>
          </cell>
          <cell r="T13">
            <v>19</v>
          </cell>
          <cell r="U13">
            <v>20</v>
          </cell>
          <cell r="V13">
            <v>21</v>
          </cell>
          <cell r="W13">
            <v>22</v>
          </cell>
          <cell r="X13">
            <v>23</v>
          </cell>
          <cell r="Y13">
            <v>24</v>
          </cell>
          <cell r="Z13">
            <v>25</v>
          </cell>
          <cell r="AA13">
            <v>26</v>
          </cell>
          <cell r="AB13">
            <v>27</v>
          </cell>
          <cell r="AC13">
            <v>28</v>
          </cell>
          <cell r="AD13">
            <v>29</v>
          </cell>
          <cell r="AE13">
            <v>30</v>
          </cell>
          <cell r="AF13">
            <v>31</v>
          </cell>
          <cell r="AG13">
            <v>32</v>
          </cell>
          <cell r="AH13">
            <v>33</v>
          </cell>
          <cell r="AI13">
            <v>34</v>
          </cell>
          <cell r="AJ13">
            <v>35</v>
          </cell>
          <cell r="AK13">
            <v>36</v>
          </cell>
          <cell r="AL13">
            <v>37</v>
          </cell>
          <cell r="AM13">
            <v>38</v>
          </cell>
          <cell r="AN13">
            <v>39</v>
          </cell>
          <cell r="AO13">
            <v>40</v>
          </cell>
          <cell r="AP13">
            <v>41</v>
          </cell>
          <cell r="AQ13">
            <v>42</v>
          </cell>
          <cell r="AR13">
            <v>43</v>
          </cell>
          <cell r="AS13">
            <v>44</v>
          </cell>
          <cell r="AT13">
            <v>45</v>
          </cell>
          <cell r="AU13">
            <v>46</v>
          </cell>
          <cell r="AV13">
            <v>47</v>
          </cell>
          <cell r="AW13">
            <v>48</v>
          </cell>
          <cell r="AX13">
            <v>49</v>
          </cell>
          <cell r="AY13">
            <v>50</v>
          </cell>
          <cell r="AZ13">
            <v>51</v>
          </cell>
          <cell r="BA13">
            <v>52</v>
          </cell>
          <cell r="BB13">
            <v>53</v>
          </cell>
          <cell r="BC13">
            <v>54</v>
          </cell>
          <cell r="BD13">
            <v>55</v>
          </cell>
          <cell r="BE13">
            <v>56</v>
          </cell>
          <cell r="BF13">
            <v>57</v>
          </cell>
          <cell r="BG13">
            <v>58</v>
          </cell>
          <cell r="BH13">
            <v>59</v>
          </cell>
          <cell r="BI13">
            <v>60</v>
          </cell>
          <cell r="BJ13">
            <v>61</v>
          </cell>
          <cell r="BK13">
            <v>62</v>
          </cell>
          <cell r="BL13">
            <v>63</v>
          </cell>
          <cell r="BM13">
            <v>64</v>
          </cell>
          <cell r="BN13">
            <v>65</v>
          </cell>
          <cell r="BO13">
            <v>66</v>
          </cell>
          <cell r="BP13">
            <v>67</v>
          </cell>
          <cell r="BQ13">
            <v>68</v>
          </cell>
          <cell r="BR13">
            <v>69</v>
          </cell>
          <cell r="BS13">
            <v>70</v>
          </cell>
          <cell r="BT13">
            <v>71</v>
          </cell>
          <cell r="BU13">
            <v>72</v>
          </cell>
          <cell r="BV13">
            <v>73</v>
          </cell>
          <cell r="BW13">
            <v>74</v>
          </cell>
          <cell r="BX13">
            <v>75</v>
          </cell>
          <cell r="BY13">
            <v>76</v>
          </cell>
          <cell r="BZ13">
            <v>77</v>
          </cell>
          <cell r="CA13">
            <v>78</v>
          </cell>
          <cell r="CB13">
            <v>79</v>
          </cell>
          <cell r="CC13">
            <v>80</v>
          </cell>
          <cell r="CD13">
            <v>81</v>
          </cell>
          <cell r="CE13">
            <v>82</v>
          </cell>
          <cell r="CF13">
            <v>83</v>
          </cell>
          <cell r="CG13">
            <v>84</v>
          </cell>
          <cell r="CH13">
            <v>85</v>
          </cell>
          <cell r="CI13">
            <v>86</v>
          </cell>
          <cell r="CJ13">
            <v>87</v>
          </cell>
          <cell r="CK13">
            <v>88</v>
          </cell>
          <cell r="CL13">
            <v>89</v>
          </cell>
          <cell r="CM13">
            <v>90</v>
          </cell>
          <cell r="CN13">
            <v>91</v>
          </cell>
          <cell r="CO13">
            <v>92</v>
          </cell>
          <cell r="CP13">
            <v>93</v>
          </cell>
          <cell r="CQ13">
            <v>94</v>
          </cell>
          <cell r="CR13">
            <v>95</v>
          </cell>
          <cell r="CS13">
            <v>96</v>
          </cell>
          <cell r="CT13">
            <v>97</v>
          </cell>
          <cell r="CU13">
            <v>98</v>
          </cell>
          <cell r="CV13">
            <v>99</v>
          </cell>
          <cell r="CW13">
            <v>100</v>
          </cell>
          <cell r="CX13">
            <v>101</v>
          </cell>
          <cell r="CY13">
            <v>102</v>
          </cell>
          <cell r="CZ13">
            <v>103</v>
          </cell>
          <cell r="DA13">
            <v>104</v>
          </cell>
          <cell r="DB13">
            <v>105</v>
          </cell>
          <cell r="DC13">
            <v>106</v>
          </cell>
          <cell r="DD13">
            <v>107</v>
          </cell>
          <cell r="DE13">
            <v>108</v>
          </cell>
          <cell r="DF13">
            <v>109</v>
          </cell>
          <cell r="DG13">
            <v>110</v>
          </cell>
          <cell r="DH13">
            <v>111</v>
          </cell>
          <cell r="DI13">
            <v>112</v>
          </cell>
          <cell r="DJ13">
            <v>113</v>
          </cell>
        </row>
        <row r="14">
          <cell r="D14" t="str">
            <v>Scope 1</v>
          </cell>
          <cell r="AR14" t="str">
            <v>Scope 2</v>
          </cell>
          <cell r="BE14" t="str">
            <v>Scope 3</v>
          </cell>
        </row>
        <row r="15">
          <cell r="D15" t="str">
            <v>Natural Gas</v>
          </cell>
          <cell r="E15" t="str">
            <v>Burning oil - Kerosene</v>
          </cell>
          <cell r="F15" t="str">
            <v>Gas oil</v>
          </cell>
          <cell r="G15" t="str">
            <v>Wood pellets</v>
          </cell>
          <cell r="H15" t="str">
            <v>Wood Chips</v>
          </cell>
          <cell r="I15" t="str">
            <v>Liquid Petroleum Gas</v>
          </cell>
          <cell r="J15" t="str">
            <v>Propane</v>
          </cell>
          <cell r="K15" t="str">
            <v>Coal (Domestic)</v>
          </cell>
          <cell r="L15" t="str">
            <v>Burning oil - Kerosene</v>
          </cell>
          <cell r="M15" t="str">
            <v>Gas oil</v>
          </cell>
          <cell r="N15" t="str">
            <v>HFC-32</v>
          </cell>
          <cell r="O15" t="str">
            <v>R410A</v>
          </cell>
          <cell r="P15" t="str">
            <v>HCFC-22/R22</v>
          </cell>
          <cell r="Q15" t="str">
            <v>Small diesel car ≤ 1.7 litre</v>
          </cell>
          <cell r="R15" t="str">
            <v>Medium diesel car, 1.7 - 2.0 litre</v>
          </cell>
          <cell r="S15" t="str">
            <v>Large diesel car &gt; 2.0 litre</v>
          </cell>
          <cell r="T15" t="str">
            <v>MPV - diesel</v>
          </cell>
          <cell r="U15" t="str">
            <v>Diesel van Class I (up to 1.305 tonnes)</v>
          </cell>
          <cell r="V15" t="str">
            <v>Diesel van Class II (1.305 to 1.74 tonnes)</v>
          </cell>
          <cell r="W15" t="str">
            <v>Diesel van Class III (1.74 to 3.5 tonnes)</v>
          </cell>
          <cell r="X15" t="str">
            <v>Diesel 4x4</v>
          </cell>
          <cell r="Y15" t="str">
            <v>Minibus</v>
          </cell>
          <cell r="Z15" t="str">
            <v>Small petrol cars  ≤ 1.4 litre</v>
          </cell>
          <cell r="AA15" t="str">
            <v>Medium petrol car 1.4 - 2.0 litre</v>
          </cell>
          <cell r="AB15" t="str">
            <v>Large petrol car &gt; 2.0 litre</v>
          </cell>
          <cell r="AC15" t="str">
            <v>Small hybrid car</v>
          </cell>
          <cell r="AD15" t="str">
            <v>Medium hybrid car</v>
          </cell>
          <cell r="AE15" t="str">
            <v>Large hybrid car</v>
          </cell>
          <cell r="AF15" t="str">
            <v>Electric Vehicle</v>
          </cell>
          <cell r="AG15" t="str">
            <v>Average medium car (unknown fuel)</v>
          </cell>
          <cell r="AH15" t="str">
            <v>Rigid HGV (&gt;3.5 - 7.5 tonnes)</v>
          </cell>
          <cell r="AI15" t="str">
            <v>Rigid HGV (&gt;7.5 tonnes-17 tonnes)</v>
          </cell>
          <cell r="AJ15" t="str">
            <v>Rigid HGV (&gt;17 tonnes)</v>
          </cell>
          <cell r="AK15" t="str">
            <v>All Rigid HGVs</v>
          </cell>
          <cell r="AL15" t="str">
            <v>Articulated HGV (&gt;3.5 - 33t)</v>
          </cell>
          <cell r="AM15" t="str">
            <v>Articulated HGV (&gt;33t)</v>
          </cell>
          <cell r="AN15" t="str">
            <v>All Articulated HGVs</v>
          </cell>
          <cell r="AO15" t="str">
            <v>All HGVs</v>
          </cell>
          <cell r="AP15" t="str">
            <v>Diesel (average biofuel blend)</v>
          </cell>
          <cell r="AQ15" t="str">
            <v>Petrol (average biofuel blend)</v>
          </cell>
          <cell r="AR15" t="str">
            <v>Purchased electricity</v>
          </cell>
          <cell r="AS15" t="str">
            <v>Small car (PHEV)</v>
          </cell>
          <cell r="AT15" t="str">
            <v>Medium car (PHEV)</v>
          </cell>
          <cell r="AU15" t="str">
            <v>Large car (PHEV)</v>
          </cell>
          <cell r="AV15" t="str">
            <v>Average car (PHEV)</v>
          </cell>
          <cell r="AW15" t="str">
            <v>Small car (BEV)</v>
          </cell>
          <cell r="AX15" t="str">
            <v>Medium car (BEV)</v>
          </cell>
          <cell r="AY15" t="str">
            <v>Large car (BEV)</v>
          </cell>
          <cell r="AZ15" t="str">
            <v>Average car (BEV)</v>
          </cell>
          <cell r="BA15" t="str">
            <v>Class I (up to 1.305 tonnes) BEV</v>
          </cell>
          <cell r="BB15" t="str">
            <v>Class II (1.305 to 1.74 tonnes) BEV</v>
          </cell>
          <cell r="BC15" t="str">
            <v>Class III (1.74 to 3.5 tonnes) BEV</v>
          </cell>
          <cell r="BD15" t="str">
            <v>Average (up to 3.5 tonnes) BEV</v>
          </cell>
          <cell r="BE15" t="str">
            <v>Small petrol motorbike 
(mopeds/scooters up to 125cc)</v>
          </cell>
          <cell r="BF15" t="str">
            <v>Medium petrol motorbike 
(125-500cc)</v>
          </cell>
          <cell r="BG15" t="str">
            <v>Average medium car (unknown fuel)</v>
          </cell>
          <cell r="BH15" t="str">
            <v>Small petrol cars  ≤ 1.4 litre</v>
          </cell>
          <cell r="BI15" t="str">
            <v>Medium petrol car 1.4 - 2.0 litre</v>
          </cell>
          <cell r="BJ15" t="str">
            <v>Large petrol car &gt; 2.0 litre</v>
          </cell>
          <cell r="BK15" t="str">
            <v>Small diesel car ≤ 1.7 litre</v>
          </cell>
          <cell r="BL15" t="str">
            <v>Medium diesel car 1.7 - 2.0 litre</v>
          </cell>
          <cell r="BM15" t="str">
            <v>Large diesel car &gt; 2.0 litre</v>
          </cell>
          <cell r="BN15" t="str">
            <v>Small hybrid car</v>
          </cell>
          <cell r="BO15" t="str">
            <v>Medium hybrid car</v>
          </cell>
          <cell r="BP15" t="str">
            <v>Large hybrid car</v>
          </cell>
          <cell r="BQ15" t="str">
            <v>Electric Vehicle</v>
          </cell>
          <cell r="BR15" t="str">
            <v>T&amp;D Losses - Scope 2 Electricity</v>
          </cell>
          <cell r="BS15" t="str">
            <v>Transmission &amp; Distribution Losses on EV</v>
          </cell>
          <cell r="BT15" t="str">
            <v>Water Supply</v>
          </cell>
          <cell r="BU15" t="str">
            <v>Water Treatment</v>
          </cell>
          <cell r="BV15" t="str">
            <v>Food and drink</v>
          </cell>
          <cell r="BW15" t="str">
            <v>Electrical items - IT</v>
          </cell>
          <cell r="BX15" t="str">
            <v>Plastics: average plastics PMP</v>
          </cell>
          <cell r="BY15" t="str">
            <v>Plastics: average plastics OPS</v>
          </cell>
          <cell r="BZ15" t="str">
            <v>Plastics: average plastics CLS</v>
          </cell>
          <cell r="CA15" t="str">
            <v>Plastics: PS (incl. forming) PMP</v>
          </cell>
          <cell r="CB15" t="str">
            <v>Plastics: PS (incl. forming) OPS</v>
          </cell>
          <cell r="CC15" t="str">
            <v>Plastics: PS (incl. forming) CLS</v>
          </cell>
          <cell r="CD15" t="str">
            <v>Plastics: PVC (incl. forming) PMP</v>
          </cell>
          <cell r="CE15" t="str">
            <v>Plastics: PVC (incl. forming) OLS</v>
          </cell>
          <cell r="CF15" t="str">
            <v>Plastics: PVC (incl. forming) CLS</v>
          </cell>
          <cell r="CG15" t="str">
            <v>Paper and board: paper PMP</v>
          </cell>
          <cell r="CH15" t="str">
            <v>Paper and board: paper CLS</v>
          </cell>
          <cell r="CI15" t="str">
            <v>Glass OL</v>
          </cell>
          <cell r="CJ15" t="str">
            <v>Glass CL</v>
          </cell>
          <cell r="CK15" t="str">
            <v>Glass Combustion</v>
          </cell>
          <cell r="CL15" t="str">
            <v>Glass Landfill</v>
          </cell>
          <cell r="CM15" t="str">
            <v>Organic: food and drink waste Combustion</v>
          </cell>
          <cell r="CN15" t="str">
            <v>Organic: food and drink waste Composting</v>
          </cell>
          <cell r="CO15" t="str">
            <v>Organic: food and drink waste landfill</v>
          </cell>
          <cell r="CP15" t="str">
            <v>Organic: food and drink waste AD</v>
          </cell>
          <cell r="CQ15" t="str">
            <v>Commercial and industrial waste CL</v>
          </cell>
          <cell r="CR15" t="str">
            <v>Commercial and industrial waste Combustion</v>
          </cell>
          <cell r="CS15" t="str">
            <v>Commercial and industrial waste Composting</v>
          </cell>
          <cell r="CT15" t="str">
            <v>Commercial and industrial waste Landfill</v>
          </cell>
          <cell r="CU15" t="str">
            <v>Commercial and industrial waste AD</v>
          </cell>
          <cell r="CV15" t="str">
            <v>WEEE - mixed OL</v>
          </cell>
          <cell r="CW15" t="str">
            <v>WEEE - mixed Combustion</v>
          </cell>
          <cell r="CX15" t="str">
            <v>WEEE - mixed Landfill</v>
          </cell>
          <cell r="CY15" t="str">
            <v>Metal: mixed cans OL</v>
          </cell>
          <cell r="CZ15" t="str">
            <v>Metal: mixed cans CL</v>
          </cell>
          <cell r="DA15" t="str">
            <v>Metal: mixed cans Combustion</v>
          </cell>
          <cell r="DB15" t="str">
            <v>Metal: mixed cans Landfill</v>
          </cell>
          <cell r="DC15" t="str">
            <v>Plastics: average plastics OL</v>
          </cell>
          <cell r="DD15" t="str">
            <v>Plastics: average plastics CL</v>
          </cell>
          <cell r="DE15" t="str">
            <v>Plastics: average plastics Combustion</v>
          </cell>
          <cell r="DF15" t="str">
            <v>Plastics: average plastics Landfill</v>
          </cell>
          <cell r="DG15" t="str">
            <v>Paper and board: mixed CL</v>
          </cell>
          <cell r="DH15" t="str">
            <v>Paper and board: mixed Combustion</v>
          </cell>
          <cell r="DI15" t="str">
            <v>Paper and board: mixed Composting</v>
          </cell>
          <cell r="DJ15" t="str">
            <v>Paper and board: mixed Landfill</v>
          </cell>
        </row>
        <row r="16">
          <cell r="B16" t="str">
            <v>Reporting Year</v>
          </cell>
          <cell r="D16" t="str">
            <v>kgCO2e/kWh (Gross CV)</v>
          </cell>
          <cell r="L16" t="str">
            <v>kgCO2e/litre</v>
          </cell>
          <cell r="N16" t="str">
            <v>kgCO2e/kg</v>
          </cell>
          <cell r="Q16" t="str">
            <v>kgCO2e/miles</v>
          </cell>
          <cell r="AP16" t="str">
            <v>kgCO2e/litre</v>
          </cell>
          <cell r="AR16" t="str">
            <v>kgCO2e/kWh</v>
          </cell>
          <cell r="AS16" t="str">
            <v>kgCO2e/kWh</v>
          </cell>
          <cell r="BE16" t="str">
            <v>kgCO2e/miles</v>
          </cell>
          <cell r="BR16" t="str">
            <v>kgCO2e/kWh</v>
          </cell>
          <cell r="BS16" t="str">
            <v>kgCO2e/miles</v>
          </cell>
          <cell r="BT16" t="str">
            <v>kgCO2e/m3</v>
          </cell>
          <cell r="BV16" t="str">
            <v>kg CO2e</v>
          </cell>
          <cell r="CI16" t="str">
            <v>kg CO2e</v>
          </cell>
        </row>
        <row r="17">
          <cell r="B17" t="str">
            <v>2014-15</v>
          </cell>
          <cell r="D17">
            <v>0.184973</v>
          </cell>
          <cell r="E17">
            <v>0.24667500000000001</v>
          </cell>
          <cell r="F17">
            <v>0.272123</v>
          </cell>
          <cell r="G17">
            <v>1.18E-2</v>
          </cell>
          <cell r="L17">
            <v>2.5379710000000002</v>
          </cell>
          <cell r="M17">
            <v>2.92577</v>
          </cell>
          <cell r="N17">
            <v>650</v>
          </cell>
          <cell r="O17">
            <v>1725</v>
          </cell>
          <cell r="P17">
            <v>0</v>
          </cell>
          <cell r="Q17">
            <v>0.23658999999999999</v>
          </cell>
          <cell r="R17">
            <v>0.28517599999999999</v>
          </cell>
          <cell r="S17">
            <v>0.37090000000000001</v>
          </cell>
          <cell r="T17">
            <v>0.31301699999999999</v>
          </cell>
          <cell r="U17">
            <v>0.246977</v>
          </cell>
          <cell r="V17">
            <v>0.36528500000000003</v>
          </cell>
          <cell r="W17">
            <v>0.43261899999999998</v>
          </cell>
          <cell r="X17">
            <v>0.38800000000000001</v>
          </cell>
          <cell r="Y17">
            <v>0.313</v>
          </cell>
          <cell r="Z17">
            <v>0.25850000000000001</v>
          </cell>
          <cell r="AA17">
            <v>0.32329999999999998</v>
          </cell>
          <cell r="AB17">
            <v>0.46689999999999998</v>
          </cell>
          <cell r="AC17">
            <v>0.18060000000000001</v>
          </cell>
          <cell r="AD17">
            <v>0.19259999999999999</v>
          </cell>
          <cell r="AE17">
            <v>0.31929999999999997</v>
          </cell>
          <cell r="AF17">
            <v>0</v>
          </cell>
          <cell r="AG17">
            <v>0.3049</v>
          </cell>
          <cell r="AH17">
            <v>0.95033548600000006</v>
          </cell>
          <cell r="AI17">
            <v>1.169635008</v>
          </cell>
          <cell r="AJ17">
            <v>1.5661607370000001</v>
          </cell>
          <cell r="AK17">
            <v>1.336721126</v>
          </cell>
          <cell r="AL17">
            <v>1.431177237</v>
          </cell>
          <cell r="AM17">
            <v>1.6006578959999997</v>
          </cell>
          <cell r="AN17">
            <v>1.6006535420000001</v>
          </cell>
          <cell r="AO17">
            <v>1.45898299</v>
          </cell>
          <cell r="AP17">
            <v>2.6023999999999998</v>
          </cell>
          <cell r="AQ17">
            <v>2.1913999999999998</v>
          </cell>
          <cell r="AR17">
            <v>0.49430000000000002</v>
          </cell>
          <cell r="BE17">
            <v>0.14119999999999999</v>
          </cell>
          <cell r="BF17">
            <v>0.17100000000000001</v>
          </cell>
          <cell r="BG17">
            <v>0.3049</v>
          </cell>
          <cell r="BH17">
            <v>0.25850000000000001</v>
          </cell>
          <cell r="BI17">
            <v>0.32329999999999998</v>
          </cell>
          <cell r="BJ17">
            <v>0.46689999999999998</v>
          </cell>
          <cell r="BK17">
            <v>0.2366</v>
          </cell>
          <cell r="BL17">
            <v>0.28520000000000001</v>
          </cell>
          <cell r="BM17">
            <v>0.37090000000000001</v>
          </cell>
          <cell r="BN17">
            <v>0.18060000000000001</v>
          </cell>
          <cell r="BO17">
            <v>0.19259999999999999</v>
          </cell>
          <cell r="BP17">
            <v>0.31929999999999997</v>
          </cell>
          <cell r="BQ17">
            <v>0</v>
          </cell>
          <cell r="BR17">
            <v>4.3220000000000001E-2</v>
          </cell>
          <cell r="BS17">
            <v>0</v>
          </cell>
          <cell r="BT17">
            <v>0.34399999999999997</v>
          </cell>
          <cell r="BU17">
            <v>0.70799999999999996</v>
          </cell>
        </row>
        <row r="18">
          <cell r="B18" t="str">
            <v>2015-16</v>
          </cell>
          <cell r="D18">
            <v>0.1845</v>
          </cell>
          <cell r="E18">
            <v>0.24660000000000001</v>
          </cell>
          <cell r="F18">
            <v>0.27100000000000002</v>
          </cell>
          <cell r="G18">
            <v>1.32E-2</v>
          </cell>
          <cell r="L18">
            <v>2.5321500000000001</v>
          </cell>
          <cell r="M18">
            <v>2.9088400000000001</v>
          </cell>
          <cell r="N18">
            <v>675</v>
          </cell>
          <cell r="O18">
            <v>2087.5</v>
          </cell>
          <cell r="P18">
            <v>0</v>
          </cell>
          <cell r="Q18">
            <v>0.23119999999999999</v>
          </cell>
          <cell r="R18">
            <v>0.28260000000000002</v>
          </cell>
          <cell r="S18">
            <v>0.3624</v>
          </cell>
          <cell r="T18">
            <v>0.3135</v>
          </cell>
          <cell r="U18">
            <v>0.23250000000000001</v>
          </cell>
          <cell r="V18">
            <v>0.36749999999999999</v>
          </cell>
          <cell r="W18">
            <v>0.43090000000000001</v>
          </cell>
          <cell r="X18">
            <v>0.38969999999999999</v>
          </cell>
          <cell r="Y18">
            <v>0.3135</v>
          </cell>
          <cell r="Z18">
            <v>0.25519999999999998</v>
          </cell>
          <cell r="AA18">
            <v>0.32079999999999997</v>
          </cell>
          <cell r="AB18">
            <v>0.46789999999999998</v>
          </cell>
          <cell r="AC18">
            <v>0.17380000000000001</v>
          </cell>
          <cell r="AD18">
            <v>0.18940000000000001</v>
          </cell>
          <cell r="AE18">
            <v>0.2802</v>
          </cell>
          <cell r="AF18">
            <v>0</v>
          </cell>
          <cell r="AG18">
            <v>0.2999</v>
          </cell>
          <cell r="AH18">
            <v>0.90976120399999993</v>
          </cell>
          <cell r="AI18">
            <v>1.11331655</v>
          </cell>
          <cell r="AJ18">
            <v>1.6073225990000002</v>
          </cell>
          <cell r="AK18">
            <v>1.3396501319999998</v>
          </cell>
          <cell r="AL18">
            <v>1.3545301679999999</v>
          </cell>
          <cell r="AM18">
            <v>1.5832141240000002</v>
          </cell>
          <cell r="AN18">
            <v>1.6040331650000001</v>
          </cell>
          <cell r="AO18">
            <v>1.4702323050000001</v>
          </cell>
          <cell r="AP18">
            <v>2.5838999999999999</v>
          </cell>
          <cell r="AQ18">
            <v>2.1943999999999999</v>
          </cell>
          <cell r="AR18">
            <v>0.4622</v>
          </cell>
          <cell r="BE18">
            <v>0.14180000000000001</v>
          </cell>
          <cell r="BF18">
            <v>0.17130000000000001</v>
          </cell>
          <cell r="BG18">
            <v>0.2999</v>
          </cell>
          <cell r="BH18">
            <v>0.25519999999999998</v>
          </cell>
          <cell r="BI18">
            <v>0.32079999999999997</v>
          </cell>
          <cell r="BJ18">
            <v>0.46789999999999998</v>
          </cell>
          <cell r="BK18">
            <v>0.23119999999999999</v>
          </cell>
          <cell r="BL18">
            <v>0.28260000000000002</v>
          </cell>
          <cell r="BM18">
            <v>0.3624</v>
          </cell>
          <cell r="BN18">
            <v>0.17380000000000001</v>
          </cell>
          <cell r="BO18">
            <v>0.18940000000000001</v>
          </cell>
          <cell r="BP18">
            <v>0.2802</v>
          </cell>
          <cell r="BQ18">
            <v>0</v>
          </cell>
          <cell r="BR18">
            <v>3.8159999999999999E-2</v>
          </cell>
          <cell r="BS18">
            <v>0</v>
          </cell>
          <cell r="BT18">
            <v>0.34399999999999997</v>
          </cell>
          <cell r="BU18">
            <v>0.70799999999999996</v>
          </cell>
        </row>
        <row r="19">
          <cell r="B19" t="str">
            <v>2016-17</v>
          </cell>
          <cell r="D19">
            <v>0.184</v>
          </cell>
          <cell r="E19">
            <v>0.2467</v>
          </cell>
          <cell r="F19">
            <v>0.27629999999999999</v>
          </cell>
          <cell r="G19">
            <v>1.3100000000000001E-2</v>
          </cell>
          <cell r="L19">
            <v>2.5323199999999999</v>
          </cell>
          <cell r="M19">
            <v>2.9657200000000001</v>
          </cell>
          <cell r="N19">
            <v>675</v>
          </cell>
          <cell r="O19">
            <v>2088</v>
          </cell>
          <cell r="P19">
            <v>1810</v>
          </cell>
          <cell r="Q19">
            <v>0.23619999999999999</v>
          </cell>
          <cell r="R19">
            <v>0.28549999999999998</v>
          </cell>
          <cell r="S19">
            <v>0.36170000000000002</v>
          </cell>
          <cell r="T19">
            <v>0.36170000000000002</v>
          </cell>
          <cell r="U19">
            <v>0.24840000000000001</v>
          </cell>
          <cell r="V19">
            <v>0.39090000000000003</v>
          </cell>
          <cell r="W19">
            <v>0.45789999999999997</v>
          </cell>
          <cell r="X19">
            <v>0.36980000000000002</v>
          </cell>
          <cell r="Y19">
            <v>0.36170000000000002</v>
          </cell>
          <cell r="Z19">
            <v>0.25790000000000002</v>
          </cell>
          <cell r="AA19">
            <v>0.32240000000000002</v>
          </cell>
          <cell r="AB19">
            <v>0.47410000000000002</v>
          </cell>
          <cell r="AC19">
            <v>0.1777</v>
          </cell>
          <cell r="AD19">
            <v>0.19389999999999999</v>
          </cell>
          <cell r="AE19">
            <v>0.28749999999999998</v>
          </cell>
          <cell r="AF19">
            <v>0</v>
          </cell>
          <cell r="AG19">
            <v>0.3009</v>
          </cell>
          <cell r="AH19">
            <v>0.89794035085266777</v>
          </cell>
          <cell r="AI19">
            <v>1.1575331792032582</v>
          </cell>
          <cell r="AJ19">
            <v>1.5729976367024565</v>
          </cell>
          <cell r="AK19">
            <v>1.3377511065600001</v>
          </cell>
          <cell r="AL19">
            <v>1.3565694653182918</v>
          </cell>
          <cell r="AM19">
            <v>1.5652624407560547</v>
          </cell>
          <cell r="AN19">
            <v>1.60984289664</v>
          </cell>
          <cell r="AO19">
            <v>1.4722922649600001</v>
          </cell>
          <cell r="AP19">
            <v>2.6116299999999999</v>
          </cell>
          <cell r="AQ19">
            <v>2.1969699999999999</v>
          </cell>
          <cell r="AR19">
            <v>0.41210000000000002</v>
          </cell>
          <cell r="BE19">
            <v>0.1406</v>
          </cell>
          <cell r="BF19">
            <v>0.17130000000000001</v>
          </cell>
          <cell r="BG19">
            <v>0.3009</v>
          </cell>
          <cell r="BH19">
            <v>0.25790000000000002</v>
          </cell>
          <cell r="BI19">
            <v>0.32240000000000002</v>
          </cell>
          <cell r="BJ19">
            <v>0.47410000000000002</v>
          </cell>
          <cell r="BK19">
            <v>0.23619999999999999</v>
          </cell>
          <cell r="BL19">
            <v>0.28549999999999998</v>
          </cell>
          <cell r="BM19">
            <v>0.36170000000000002</v>
          </cell>
          <cell r="BN19">
            <v>0.1777</v>
          </cell>
          <cell r="BO19">
            <v>0.19389999999999999</v>
          </cell>
          <cell r="BP19">
            <v>0.28749999999999998</v>
          </cell>
          <cell r="BQ19">
            <v>0</v>
          </cell>
          <cell r="BR19">
            <v>3.7269999999999998E-2</v>
          </cell>
          <cell r="BS19">
            <v>0</v>
          </cell>
          <cell r="BT19">
            <v>0.34399999999999997</v>
          </cell>
          <cell r="BU19">
            <v>0.70799999999999996</v>
          </cell>
        </row>
        <row r="20">
          <cell r="B20" t="str">
            <v>2017-18</v>
          </cell>
          <cell r="D20">
            <v>0.1842</v>
          </cell>
          <cell r="E20">
            <v>0.24660000000000001</v>
          </cell>
          <cell r="F20">
            <v>0.27589999999999998</v>
          </cell>
          <cell r="G20">
            <v>1.2699999999999999E-2</v>
          </cell>
          <cell r="L20">
            <v>2.53233</v>
          </cell>
          <cell r="M20">
            <v>2.9535100000000001</v>
          </cell>
          <cell r="N20">
            <v>675</v>
          </cell>
          <cell r="O20">
            <v>2088</v>
          </cell>
          <cell r="P20">
            <v>1810</v>
          </cell>
          <cell r="Q20">
            <v>0.2341</v>
          </cell>
          <cell r="R20">
            <v>0.2797</v>
          </cell>
          <cell r="S20">
            <v>0.35139999999999999</v>
          </cell>
          <cell r="T20">
            <v>0.29849999999999999</v>
          </cell>
          <cell r="U20">
            <v>0.2407</v>
          </cell>
          <cell r="V20">
            <v>0.37869999999999998</v>
          </cell>
          <cell r="W20">
            <v>0.44359999999999999</v>
          </cell>
          <cell r="X20">
            <v>0.35349999999999998</v>
          </cell>
          <cell r="Y20">
            <v>0.29849999999999999</v>
          </cell>
          <cell r="Z20">
            <v>0.25180000000000002</v>
          </cell>
          <cell r="AA20">
            <v>0.31369999999999998</v>
          </cell>
          <cell r="AB20">
            <v>0.45929999999999999</v>
          </cell>
          <cell r="AC20">
            <v>0.17660000000000001</v>
          </cell>
          <cell r="AD20">
            <v>0.18099999999999999</v>
          </cell>
          <cell r="AE20">
            <v>0.21010000000000001</v>
          </cell>
          <cell r="AF20">
            <v>0</v>
          </cell>
          <cell r="AG20">
            <v>0.28789999999999999</v>
          </cell>
          <cell r="AH20">
            <v>0.8628015052800001</v>
          </cell>
          <cell r="AI20">
            <v>1.06310045952</v>
          </cell>
          <cell r="AJ20">
            <v>1.5506512243200001</v>
          </cell>
          <cell r="AK20">
            <v>1.3037134809599999</v>
          </cell>
          <cell r="AL20">
            <v>1.3527340992000001</v>
          </cell>
          <cell r="AM20">
            <v>1.5068448806400001</v>
          </cell>
          <cell r="AN20">
            <v>1.49179751424</v>
          </cell>
          <cell r="AO20">
            <v>1.40059598976</v>
          </cell>
          <cell r="AP20">
            <v>2.6719300000000001</v>
          </cell>
          <cell r="AQ20">
            <v>2.19835</v>
          </cell>
          <cell r="AR20">
            <v>0.35160000000000002</v>
          </cell>
          <cell r="BE20">
            <v>0.13639999999999999</v>
          </cell>
          <cell r="BF20">
            <v>0.16619999999999999</v>
          </cell>
          <cell r="BG20">
            <v>0.28789999999999999</v>
          </cell>
          <cell r="BH20">
            <v>0.25180000000000002</v>
          </cell>
          <cell r="BI20">
            <v>0.31369999999999998</v>
          </cell>
          <cell r="BJ20">
            <v>0.45929999999999999</v>
          </cell>
          <cell r="BK20">
            <v>0.2341</v>
          </cell>
          <cell r="BL20">
            <v>0.2797</v>
          </cell>
          <cell r="BM20">
            <v>0.35139999999999999</v>
          </cell>
          <cell r="BN20">
            <v>0.17660000000000001</v>
          </cell>
          <cell r="BO20">
            <v>0.18099999999999999</v>
          </cell>
          <cell r="BP20">
            <v>0.21010000000000001</v>
          </cell>
          <cell r="BQ20">
            <v>0</v>
          </cell>
          <cell r="BR20">
            <v>3.2870000000000003E-2</v>
          </cell>
          <cell r="BS20">
            <v>0</v>
          </cell>
          <cell r="BT20">
            <v>0.34399999999999997</v>
          </cell>
          <cell r="BU20">
            <v>0.70799999999999996</v>
          </cell>
        </row>
        <row r="21">
          <cell r="B21" t="str">
            <v>2018-19</v>
          </cell>
          <cell r="D21">
            <v>0.184</v>
          </cell>
          <cell r="E21">
            <v>0.2467</v>
          </cell>
          <cell r="F21">
            <v>0.27650000000000002</v>
          </cell>
          <cell r="G21">
            <v>1.5100000000000001E-2</v>
          </cell>
          <cell r="L21">
            <v>2.53627</v>
          </cell>
          <cell r="M21">
            <v>2.9704899999999999</v>
          </cell>
          <cell r="N21">
            <v>675</v>
          </cell>
          <cell r="O21">
            <v>2088</v>
          </cell>
          <cell r="P21">
            <v>1810</v>
          </cell>
          <cell r="Q21">
            <v>0.2339</v>
          </cell>
          <cell r="R21">
            <v>0.27929999999999999</v>
          </cell>
          <cell r="S21">
            <v>0.3463</v>
          </cell>
          <cell r="T21">
            <v>0.29699999999999999</v>
          </cell>
          <cell r="U21">
            <v>0.24010000000000001</v>
          </cell>
          <cell r="V21">
            <v>0.37769999999999998</v>
          </cell>
          <cell r="W21">
            <v>0.44240000000000002</v>
          </cell>
          <cell r="X21">
            <v>0.34110000000000001</v>
          </cell>
          <cell r="Y21">
            <v>0.29699999999999999</v>
          </cell>
          <cell r="Z21">
            <v>0.2505</v>
          </cell>
          <cell r="AA21">
            <v>0.312</v>
          </cell>
          <cell r="AB21">
            <v>0.4572</v>
          </cell>
          <cell r="AC21">
            <v>0.1764</v>
          </cell>
          <cell r="AD21">
            <v>0.1857</v>
          </cell>
          <cell r="AE21">
            <v>0.2596</v>
          </cell>
          <cell r="AF21">
            <v>9.6439999999999998E-2</v>
          </cell>
          <cell r="AG21">
            <v>0.29070000000000001</v>
          </cell>
          <cell r="AH21">
            <v>0.79952209920000006</v>
          </cell>
          <cell r="AI21">
            <v>0.97624416384000001</v>
          </cell>
          <cell r="AJ21">
            <v>1.5455174169600001</v>
          </cell>
          <cell r="AK21">
            <v>1.2994809062399999</v>
          </cell>
          <cell r="AL21">
            <v>1.2759201100799999</v>
          </cell>
          <cell r="AM21">
            <v>1.5191402688</v>
          </cell>
          <cell r="AN21">
            <v>1.5035779123200002</v>
          </cell>
          <cell r="AO21">
            <v>1.4047480972800002</v>
          </cell>
          <cell r="AP21">
            <v>2.6269399999999998</v>
          </cell>
          <cell r="AQ21">
            <v>2.2030699999999999</v>
          </cell>
          <cell r="AR21">
            <v>0.28310000000000002</v>
          </cell>
          <cell r="BE21">
            <v>0.13619999999999999</v>
          </cell>
          <cell r="BF21">
            <v>0.16589999999999999</v>
          </cell>
          <cell r="BG21">
            <v>0.29070000000000001</v>
          </cell>
          <cell r="BH21">
            <v>0.2505</v>
          </cell>
          <cell r="BI21">
            <v>0.312</v>
          </cell>
          <cell r="BJ21">
            <v>0.4572</v>
          </cell>
          <cell r="BK21">
            <v>0.2339</v>
          </cell>
          <cell r="BL21">
            <v>0.27929999999999999</v>
          </cell>
          <cell r="BM21">
            <v>0.3463</v>
          </cell>
          <cell r="BN21">
            <v>0.1764</v>
          </cell>
          <cell r="BO21">
            <v>0.1857</v>
          </cell>
          <cell r="BP21">
            <v>0.2596</v>
          </cell>
          <cell r="BQ21">
            <v>9.6439999999999998E-2</v>
          </cell>
          <cell r="BR21">
            <v>2.4130000000000002E-2</v>
          </cell>
          <cell r="BS21">
            <v>8.2199999999999999E-3</v>
          </cell>
          <cell r="BT21">
            <v>0.34399999999999997</v>
          </cell>
          <cell r="BU21">
            <v>0.70799999999999996</v>
          </cell>
        </row>
        <row r="22">
          <cell r="B22" t="str">
            <v>2019-20</v>
          </cell>
          <cell r="D22">
            <v>0.18385000000000001</v>
          </cell>
          <cell r="E22">
            <v>0.24675</v>
          </cell>
          <cell r="F22">
            <v>0.25675999999999999</v>
          </cell>
          <cell r="G22">
            <v>1.5630000000000002E-2</v>
          </cell>
          <cell r="H22">
            <v>1.5630000000000002E-2</v>
          </cell>
          <cell r="I22">
            <v>0.21446999999999999</v>
          </cell>
          <cell r="J22">
            <v>0.21410999999999999</v>
          </cell>
          <cell r="K22">
            <v>0.30560999999999999</v>
          </cell>
          <cell r="L22">
            <v>2.5404200000000001</v>
          </cell>
          <cell r="M22">
            <v>2.7582100000000001</v>
          </cell>
          <cell r="N22">
            <v>675</v>
          </cell>
          <cell r="O22">
            <v>2088</v>
          </cell>
          <cell r="P22">
            <v>1810</v>
          </cell>
          <cell r="Q22">
            <v>0.22868000000000002</v>
          </cell>
          <cell r="R22">
            <v>0.27459</v>
          </cell>
          <cell r="S22">
            <v>0.33712999999999999</v>
          </cell>
          <cell r="T22">
            <v>0.29132999999999998</v>
          </cell>
          <cell r="U22">
            <v>0.24068000000000001</v>
          </cell>
          <cell r="V22">
            <v>0.31309999999999999</v>
          </cell>
          <cell r="W22">
            <v>0.44702999999999998</v>
          </cell>
          <cell r="X22">
            <v>0.32601999999999998</v>
          </cell>
          <cell r="Y22">
            <v>0.29132999999999998</v>
          </cell>
          <cell r="Z22">
            <v>0.24736</v>
          </cell>
          <cell r="AA22">
            <v>0.30945</v>
          </cell>
          <cell r="AB22">
            <v>0.45535999999999999</v>
          </cell>
          <cell r="AC22">
            <v>0.16930000000000001</v>
          </cell>
          <cell r="AD22">
            <v>0.17534</v>
          </cell>
          <cell r="AE22">
            <v>0.21207000000000001</v>
          </cell>
          <cell r="AF22">
            <v>8.931E-2</v>
          </cell>
          <cell r="AG22">
            <v>0.28502</v>
          </cell>
          <cell r="AH22">
            <v>0.78924000000000005</v>
          </cell>
          <cell r="AI22">
            <v>0.96384999999999998</v>
          </cell>
          <cell r="AJ22">
            <v>1.58108</v>
          </cell>
          <cell r="AK22">
            <v>1.3175300000000001</v>
          </cell>
          <cell r="AL22">
            <v>1.2664</v>
          </cell>
          <cell r="AM22">
            <v>1.50786</v>
          </cell>
          <cell r="AN22">
            <v>1.4932799999999999</v>
          </cell>
          <cell r="AO22">
            <v>1.41662</v>
          </cell>
          <cell r="AP22">
            <v>2.5941100000000001</v>
          </cell>
          <cell r="AQ22">
            <v>2.2090399999999999</v>
          </cell>
          <cell r="AR22">
            <v>0.25559999999999999</v>
          </cell>
          <cell r="AS22">
            <v>6.5450000000000008E-2</v>
          </cell>
          <cell r="AT22">
            <v>5.8069999999999997E-2</v>
          </cell>
          <cell r="AU22">
            <v>7.1730000000000002E-2</v>
          </cell>
          <cell r="AV22">
            <v>6.6100000000000006E-2</v>
          </cell>
          <cell r="AW22">
            <v>7.3499999999999996E-2</v>
          </cell>
          <cell r="AX22">
            <v>8.5569999999999993E-2</v>
          </cell>
          <cell r="AY22">
            <v>0.10764</v>
          </cell>
          <cell r="AZ22">
            <v>8.9309999999999987E-2</v>
          </cell>
          <cell r="BA22">
            <v>7.3499999999999996E-2</v>
          </cell>
          <cell r="BB22">
            <v>8.5569999999999993E-2</v>
          </cell>
          <cell r="BC22">
            <v>0.10764</v>
          </cell>
          <cell r="BD22">
            <v>8.9309999999999987E-2</v>
          </cell>
          <cell r="BE22">
            <v>0.13591</v>
          </cell>
          <cell r="BF22">
            <v>0.16559000000000001</v>
          </cell>
          <cell r="BG22">
            <v>0.28502</v>
          </cell>
          <cell r="BH22">
            <v>0.24736</v>
          </cell>
          <cell r="BI22">
            <v>0.30945</v>
          </cell>
          <cell r="BJ22">
            <v>0.45535999999999999</v>
          </cell>
          <cell r="BK22">
            <v>0.22868000000000002</v>
          </cell>
          <cell r="BL22">
            <v>0.27459</v>
          </cell>
          <cell r="BM22">
            <v>0.33712999999999999</v>
          </cell>
          <cell r="BN22">
            <v>0.16930000000000001</v>
          </cell>
          <cell r="BO22">
            <v>0.17534</v>
          </cell>
          <cell r="BP22">
            <v>0.21207000000000001</v>
          </cell>
          <cell r="BQ22">
            <v>8.931E-2</v>
          </cell>
          <cell r="BR22">
            <v>2.1700000000000001E-2</v>
          </cell>
          <cell r="BS22">
            <v>7.5799999999999999E-3</v>
          </cell>
          <cell r="BT22">
            <v>0.34399999999999997</v>
          </cell>
          <cell r="BU22">
            <v>0.70799999999999996</v>
          </cell>
          <cell r="BV22">
            <v>4060.1635999999999</v>
          </cell>
          <cell r="BW22" t="str">
            <v>Unavailable</v>
          </cell>
          <cell r="BX22">
            <v>3116.0562</v>
          </cell>
          <cell r="BY22">
            <v>656.4796</v>
          </cell>
          <cell r="BZ22">
            <v>2301.6181000000001</v>
          </cell>
          <cell r="CA22">
            <v>3777.9488999999999</v>
          </cell>
          <cell r="CB22">
            <v>1648.625</v>
          </cell>
          <cell r="CC22">
            <v>3177.0625</v>
          </cell>
          <cell r="CD22">
            <v>3413.0841999999998</v>
          </cell>
          <cell r="CE22">
            <v>604.26139999999998</v>
          </cell>
          <cell r="CF22">
            <v>2467.7757000000001</v>
          </cell>
          <cell r="CG22">
            <v>952.68190000000004</v>
          </cell>
          <cell r="CH22">
            <v>794.23500000000001</v>
          </cell>
          <cell r="CI22">
            <v>19</v>
          </cell>
          <cell r="CJ22">
            <v>529</v>
          </cell>
          <cell r="CK22">
            <v>21.3538</v>
          </cell>
          <cell r="CL22">
            <v>8.9863999999999997</v>
          </cell>
          <cell r="CM22">
            <v>21.3538</v>
          </cell>
          <cell r="CN22">
            <v>10.203900000000001</v>
          </cell>
          <cell r="CO22">
            <v>626.95920000000001</v>
          </cell>
          <cell r="CP22">
            <v>10.203900000000001</v>
          </cell>
          <cell r="CQ22">
            <v>21.3538</v>
          </cell>
          <cell r="CR22">
            <v>21.3538</v>
          </cell>
          <cell r="CS22">
            <v>10.203900000000001</v>
          </cell>
          <cell r="CT22">
            <v>99.759200000000007</v>
          </cell>
          <cell r="CU22">
            <v>10.203900000000001</v>
          </cell>
          <cell r="CV22">
            <v>21.3538</v>
          </cell>
          <cell r="CW22">
            <v>21.3538</v>
          </cell>
          <cell r="CX22">
            <v>8.9863999999999997</v>
          </cell>
          <cell r="CY22">
            <v>21.3538</v>
          </cell>
          <cell r="CZ22">
            <v>21.3538</v>
          </cell>
          <cell r="DA22">
            <v>21.3538</v>
          </cell>
          <cell r="DB22">
            <v>8.9863999999999997</v>
          </cell>
          <cell r="DC22">
            <v>21.3538</v>
          </cell>
          <cell r="DD22">
            <v>21.3538</v>
          </cell>
          <cell r="DE22">
            <v>21.3538</v>
          </cell>
          <cell r="DF22">
            <v>8.9863999999999997</v>
          </cell>
          <cell r="DG22">
            <v>21.3538</v>
          </cell>
          <cell r="DH22">
            <v>21.3538</v>
          </cell>
          <cell r="DI22">
            <v>10.203900000000001</v>
          </cell>
          <cell r="DJ22">
            <v>1041.8880999999999</v>
          </cell>
        </row>
        <row r="23">
          <cell r="B23" t="str">
            <v>2020-21</v>
          </cell>
          <cell r="D23">
            <v>0.18387000000000001</v>
          </cell>
          <cell r="E23">
            <v>0.24665999999999999</v>
          </cell>
          <cell r="F23">
            <v>0.25672</v>
          </cell>
          <cell r="G23">
            <v>1.545E-2</v>
          </cell>
          <cell r="H23">
            <v>1.545E-2</v>
          </cell>
          <cell r="I23">
            <v>0.21448</v>
          </cell>
          <cell r="J23">
            <v>0.21410999999999999</v>
          </cell>
          <cell r="K23">
            <v>0.34461999999999998</v>
          </cell>
          <cell r="L23">
            <v>2.5403899999999999</v>
          </cell>
          <cell r="M23">
            <v>2.7577600000000002</v>
          </cell>
          <cell r="N23">
            <v>675</v>
          </cell>
          <cell r="O23">
            <v>2088</v>
          </cell>
          <cell r="P23">
            <v>1810</v>
          </cell>
          <cell r="Q23">
            <v>0.22081999999999999</v>
          </cell>
          <cell r="R23">
            <v>0.26775000000000004</v>
          </cell>
          <cell r="S23">
            <v>0.32863000000000003</v>
          </cell>
          <cell r="T23">
            <v>0.28369000000000005</v>
          </cell>
          <cell r="U23">
            <v>0.23904</v>
          </cell>
          <cell r="V23">
            <v>0.30415999999999999</v>
          </cell>
          <cell r="W23">
            <v>0.43726999999999999</v>
          </cell>
          <cell r="X23">
            <v>0.30805000000000005</v>
          </cell>
          <cell r="Y23">
            <v>0.28369000000000005</v>
          </cell>
          <cell r="Z23">
            <v>0.23877000000000001</v>
          </cell>
          <cell r="AA23">
            <v>0.30029</v>
          </cell>
          <cell r="AB23">
            <v>0.44751999999999997</v>
          </cell>
          <cell r="AC23">
            <v>0.16538</v>
          </cell>
          <cell r="AD23">
            <v>0.17216000000000001</v>
          </cell>
          <cell r="AE23">
            <v>0.23303999999999997</v>
          </cell>
          <cell r="AF23">
            <v>8.4870000000000001E-2</v>
          </cell>
          <cell r="AG23">
            <v>0.27583999999999997</v>
          </cell>
          <cell r="AH23">
            <v>0.77651999999999999</v>
          </cell>
          <cell r="AI23">
            <v>0.94835000000000003</v>
          </cell>
          <cell r="AJ23">
            <v>1.55192</v>
          </cell>
          <cell r="AK23">
            <v>1.28928</v>
          </cell>
          <cell r="AL23">
            <v>1.24844</v>
          </cell>
          <cell r="AM23">
            <v>1.4864999999999999</v>
          </cell>
          <cell r="AN23">
            <v>1.47366</v>
          </cell>
          <cell r="AO23">
            <v>1.39273</v>
          </cell>
          <cell r="AP23">
            <v>2.54603</v>
          </cell>
          <cell r="AQ23">
            <v>2.1680199999999998</v>
          </cell>
          <cell r="AR23">
            <v>0.23313999999999999</v>
          </cell>
          <cell r="AS23">
            <v>5.373E-2</v>
          </cell>
          <cell r="AT23">
            <v>3.32E-2</v>
          </cell>
          <cell r="AU23">
            <v>4.3650000000000001E-2</v>
          </cell>
          <cell r="AV23">
            <v>4.0259999999999997E-2</v>
          </cell>
          <cell r="AW23">
            <v>6.8709999999999993E-2</v>
          </cell>
          <cell r="AX23">
            <v>8.2450000000000009E-2</v>
          </cell>
          <cell r="AY23">
            <v>9.849999999999999E-2</v>
          </cell>
          <cell r="AZ23">
            <v>8.4870000000000001E-2</v>
          </cell>
          <cell r="BA23">
            <v>6.4010000000000011E-2</v>
          </cell>
          <cell r="BB23">
            <v>8.9190000000000005E-2</v>
          </cell>
          <cell r="BC23">
            <v>0.12480000000000001</v>
          </cell>
          <cell r="BD23">
            <v>8.9270000000000002E-2</v>
          </cell>
          <cell r="BE23">
            <v>0.13321</v>
          </cell>
          <cell r="BF23">
            <v>0.1623</v>
          </cell>
          <cell r="BG23">
            <v>0.27583999999999997</v>
          </cell>
          <cell r="BH23">
            <v>0.23877000000000001</v>
          </cell>
          <cell r="BI23">
            <v>0.30029</v>
          </cell>
          <cell r="BJ23">
            <v>0.44751999999999997</v>
          </cell>
          <cell r="BK23">
            <v>0.22081999999999999</v>
          </cell>
          <cell r="BL23">
            <v>0.26775000000000004</v>
          </cell>
          <cell r="BM23">
            <v>0.32863000000000003</v>
          </cell>
          <cell r="BN23">
            <v>0.16538</v>
          </cell>
          <cell r="BO23">
            <v>0.17216000000000001</v>
          </cell>
          <cell r="BP23">
            <v>0.23303999999999997</v>
          </cell>
          <cell r="BQ23">
            <v>8.4870000000000001E-2</v>
          </cell>
          <cell r="BR23">
            <v>2.0049999999999998E-2</v>
          </cell>
          <cell r="BS23">
            <v>7.2899999999999996E-3</v>
          </cell>
          <cell r="BT23">
            <v>0.34399999999999997</v>
          </cell>
          <cell r="BU23">
            <v>0.70799999999999996</v>
          </cell>
          <cell r="BV23">
            <v>3701.4036000000001</v>
          </cell>
          <cell r="BW23">
            <v>24865.47556489753</v>
          </cell>
          <cell r="BX23">
            <v>3116.2916</v>
          </cell>
          <cell r="BY23">
            <v>600</v>
          </cell>
          <cell r="BZ23">
            <v>2326.5302999999999</v>
          </cell>
          <cell r="CA23">
            <v>3777.9488999999999</v>
          </cell>
          <cell r="CB23">
            <v>600</v>
          </cell>
          <cell r="CC23">
            <v>3198.9573</v>
          </cell>
          <cell r="CD23">
            <v>3413.0841999999998</v>
          </cell>
          <cell r="CE23">
            <v>600</v>
          </cell>
          <cell r="CF23">
            <v>2489.6704</v>
          </cell>
          <cell r="CG23">
            <v>919.3963</v>
          </cell>
          <cell r="CH23">
            <v>739.3963</v>
          </cell>
          <cell r="CI23">
            <v>21.316700000000001</v>
          </cell>
          <cell r="CJ23">
            <v>21.316700000000001</v>
          </cell>
          <cell r="CK23">
            <v>21.316700000000001</v>
          </cell>
          <cell r="CL23">
            <v>8.9344000000000001</v>
          </cell>
          <cell r="CM23">
            <v>21.316700000000001</v>
          </cell>
          <cell r="CN23">
            <v>10.203900000000001</v>
          </cell>
          <cell r="CO23">
            <v>626.90729999999996</v>
          </cell>
          <cell r="CP23">
            <v>10.203900000000001</v>
          </cell>
          <cell r="CQ23">
            <v>21.316700000000001</v>
          </cell>
          <cell r="CR23">
            <v>21.316700000000001</v>
          </cell>
          <cell r="CS23">
            <v>458.17630000000003</v>
          </cell>
          <cell r="CT23">
            <v>10.203900000000001</v>
          </cell>
          <cell r="CU23">
            <v>10.203900000000001</v>
          </cell>
          <cell r="CV23">
            <v>21.316700000000001</v>
          </cell>
          <cell r="CW23">
            <v>21.316700000000001</v>
          </cell>
          <cell r="CX23">
            <v>8.9863999999999997</v>
          </cell>
          <cell r="CY23">
            <v>21.316700000000001</v>
          </cell>
          <cell r="CZ23">
            <v>21.316700000000001</v>
          </cell>
          <cell r="DA23">
            <v>21.316700000000001</v>
          </cell>
          <cell r="DB23">
            <v>8.9863999999999997</v>
          </cell>
          <cell r="DC23">
            <v>21.316700000000001</v>
          </cell>
          <cell r="DD23">
            <v>21.316700000000001</v>
          </cell>
          <cell r="DE23">
            <v>21.316700000000001</v>
          </cell>
          <cell r="DF23">
            <v>8.9344000000000001</v>
          </cell>
          <cell r="DG23">
            <v>21.316700000000001</v>
          </cell>
          <cell r="DH23">
            <v>21.316700000000001</v>
          </cell>
          <cell r="DI23">
            <v>10.203900000000001</v>
          </cell>
          <cell r="DJ23">
            <v>1041.8361</v>
          </cell>
        </row>
        <row r="24">
          <cell r="B24" t="str">
            <v>2021-22</v>
          </cell>
          <cell r="D24">
            <v>0.18315999999999999</v>
          </cell>
          <cell r="E24">
            <v>0.24676999999999999</v>
          </cell>
          <cell r="F24">
            <v>0.25679000000000002</v>
          </cell>
          <cell r="G24">
            <v>1.5129999999999999E-2</v>
          </cell>
          <cell r="H24">
            <v>1.5129999999999999E-2</v>
          </cell>
          <cell r="I24">
            <v>0.21448999999999999</v>
          </cell>
          <cell r="J24">
            <v>0.21410999999999999</v>
          </cell>
          <cell r="K24">
            <v>0.34461999999999998</v>
          </cell>
          <cell r="L24">
            <v>2.5401400000000001</v>
          </cell>
          <cell r="M24">
            <v>2.7585700000000002</v>
          </cell>
          <cell r="N24">
            <v>675</v>
          </cell>
          <cell r="O24">
            <v>2088</v>
          </cell>
          <cell r="P24">
            <v>1810</v>
          </cell>
          <cell r="Q24">
            <v>0.22142999999999999</v>
          </cell>
          <cell r="R24">
            <v>0.26549</v>
          </cell>
          <cell r="S24">
            <v>0.33348</v>
          </cell>
          <cell r="T24">
            <v>0.28170000000000001</v>
          </cell>
          <cell r="U24">
            <v>0.23608000000000001</v>
          </cell>
          <cell r="V24">
            <v>0.29476000000000002</v>
          </cell>
          <cell r="W24">
            <v>0.42695</v>
          </cell>
          <cell r="X24">
            <v>0.32793</v>
          </cell>
          <cell r="Y24">
            <v>0.42695</v>
          </cell>
          <cell r="Z24">
            <v>0.24052000000000001</v>
          </cell>
          <cell r="AA24">
            <v>0.30231000000000002</v>
          </cell>
          <cell r="AB24">
            <v>0.44913999999999998</v>
          </cell>
          <cell r="AC24">
            <v>0.16889000000000001</v>
          </cell>
          <cell r="AD24">
            <v>0.17635000000000001</v>
          </cell>
          <cell r="AE24">
            <v>0.24382000000000001</v>
          </cell>
          <cell r="AF24">
            <v>8.097E-2</v>
          </cell>
          <cell r="AG24">
            <v>0.27595999999999998</v>
          </cell>
          <cell r="AH24">
            <v>0.77342</v>
          </cell>
          <cell r="AI24">
            <v>0.94455999999999996</v>
          </cell>
          <cell r="AJ24">
            <v>1.54098</v>
          </cell>
          <cell r="AK24">
            <v>1.2923899999999999</v>
          </cell>
          <cell r="AL24">
            <v>1.2387999999999999</v>
          </cell>
          <cell r="AM24">
            <v>1.4749399999999999</v>
          </cell>
          <cell r="AN24">
            <v>1.4652700000000001</v>
          </cell>
          <cell r="AO24">
            <v>1.3905799999999999</v>
          </cell>
          <cell r="AP24">
            <v>2.51233</v>
          </cell>
          <cell r="AQ24">
            <v>2.1935199999999999</v>
          </cell>
          <cell r="AR24">
            <v>0.21232999999999999</v>
          </cell>
          <cell r="AS24">
            <v>4.9200000000000001E-2</v>
          </cell>
          <cell r="AT24">
            <v>3.1809999999999998E-2</v>
          </cell>
          <cell r="AU24">
            <v>4.1680000000000002E-2</v>
          </cell>
          <cell r="AV24">
            <v>3.8350000000000002E-2</v>
          </cell>
          <cell r="AW24">
            <v>6.7500000000000004E-2</v>
          </cell>
          <cell r="AX24">
            <v>7.7670000000000003E-2</v>
          </cell>
          <cell r="AY24">
            <v>8.9690000000000006E-2</v>
          </cell>
          <cell r="AZ24">
            <v>8.097E-2</v>
          </cell>
          <cell r="BA24">
            <v>5.849E-2</v>
          </cell>
          <cell r="BB24">
            <v>8.072E-2</v>
          </cell>
          <cell r="BC24">
            <v>0.11325</v>
          </cell>
          <cell r="BD24">
            <v>8.0780000000000005E-2</v>
          </cell>
          <cell r="BE24">
            <v>0.13369</v>
          </cell>
          <cell r="BF24">
            <v>0.16236999999999999</v>
          </cell>
          <cell r="BG24">
            <v>0.27595999999999998</v>
          </cell>
          <cell r="BH24">
            <v>0.24052000000000001</v>
          </cell>
          <cell r="BI24">
            <v>0.30231000000000002</v>
          </cell>
          <cell r="BJ24">
            <v>0.44913999999999998</v>
          </cell>
          <cell r="BK24">
            <v>0.22142999999999999</v>
          </cell>
          <cell r="BL24">
            <v>0.26549</v>
          </cell>
          <cell r="BM24">
            <v>0.33348</v>
          </cell>
          <cell r="BN24">
            <v>0.16889000000000001</v>
          </cell>
          <cell r="BO24">
            <v>0.17635000000000001</v>
          </cell>
          <cell r="BP24">
            <v>0.24382000000000001</v>
          </cell>
          <cell r="BQ24">
            <v>8.097E-2</v>
          </cell>
          <cell r="BR24">
            <v>1.8790000000000001E-2</v>
          </cell>
          <cell r="BS24">
            <v>7.1700000000000002E-3</v>
          </cell>
          <cell r="BT24">
            <v>0.14899999999999999</v>
          </cell>
          <cell r="BU24">
            <v>0.27200000000000002</v>
          </cell>
          <cell r="BV24">
            <v>3701.4</v>
          </cell>
          <cell r="BW24">
            <v>24865.48</v>
          </cell>
          <cell r="BX24">
            <v>3116.29</v>
          </cell>
          <cell r="BY24">
            <v>600</v>
          </cell>
          <cell r="BZ24">
            <v>2326.5300000000002</v>
          </cell>
          <cell r="CA24">
            <v>3777.95</v>
          </cell>
          <cell r="CB24">
            <v>600</v>
          </cell>
          <cell r="CC24">
            <v>3198.96</v>
          </cell>
          <cell r="CD24">
            <v>3413.08</v>
          </cell>
          <cell r="CE24">
            <v>600</v>
          </cell>
          <cell r="CF24">
            <v>2489.67</v>
          </cell>
          <cell r="CG24">
            <v>919.4</v>
          </cell>
          <cell r="CH24">
            <v>739.4</v>
          </cell>
          <cell r="CI24">
            <v>21.294</v>
          </cell>
          <cell r="CJ24">
            <v>21.294</v>
          </cell>
          <cell r="CK24">
            <v>21.294</v>
          </cell>
          <cell r="CL24">
            <v>8.9019999999999992</v>
          </cell>
          <cell r="CM24">
            <v>21.294</v>
          </cell>
          <cell r="CN24">
            <v>8.9510000000000005</v>
          </cell>
          <cell r="CO24">
            <v>626.875</v>
          </cell>
          <cell r="CP24">
            <v>8.9510000000000005</v>
          </cell>
          <cell r="CQ24">
            <v>21.294</v>
          </cell>
          <cell r="CR24">
            <v>21.294</v>
          </cell>
          <cell r="CS24">
            <v>8.9510000000000005</v>
          </cell>
          <cell r="CT24">
            <v>467.04599999999999</v>
          </cell>
          <cell r="CU24">
            <v>8.9510000000000005</v>
          </cell>
          <cell r="CV24">
            <v>21.294</v>
          </cell>
          <cell r="CW24">
            <v>21.294</v>
          </cell>
          <cell r="CX24">
            <v>8.9019999999999992</v>
          </cell>
          <cell r="CY24">
            <v>21.294</v>
          </cell>
          <cell r="CZ24">
            <v>21.294</v>
          </cell>
          <cell r="DA24">
            <v>21.294</v>
          </cell>
          <cell r="DB24">
            <v>8.9019999999999992</v>
          </cell>
          <cell r="DC24">
            <v>21.294</v>
          </cell>
          <cell r="DD24">
            <v>21.294</v>
          </cell>
          <cell r="DE24">
            <v>21.294</v>
          </cell>
          <cell r="DF24">
            <v>8.9019999999999992</v>
          </cell>
          <cell r="DG24">
            <v>21.294</v>
          </cell>
          <cell r="DH24">
            <v>21.294</v>
          </cell>
          <cell r="DI24">
            <v>8.9510000000000005</v>
          </cell>
          <cell r="DJ24">
            <v>1041.8040000000001</v>
          </cell>
        </row>
        <row r="25">
          <cell r="B25" t="str">
            <v>2022-23</v>
          </cell>
        </row>
        <row r="26">
          <cell r="B26" t="str">
            <v>2023-24</v>
          </cell>
        </row>
        <row r="27">
          <cell r="B27" t="str">
            <v>2024-25</v>
          </cell>
        </row>
        <row r="28">
          <cell r="B28" t="str">
            <v>2025-26</v>
          </cell>
        </row>
        <row r="29">
          <cell r="B29" t="str">
            <v>2027-28</v>
          </cell>
        </row>
        <row r="32">
          <cell r="B32" t="str">
            <v>Copyright</v>
          </cell>
        </row>
        <row r="33">
          <cell r="B33" t="str">
            <v>Local Partnerships LLP 2020</v>
          </cell>
        </row>
      </sheetData>
      <sheetData sheetId="1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8.bin"/><Relationship Id="rId1" Type="http://schemas.openxmlformats.org/officeDocument/2006/relationships/hyperlink" Target="https://www.gov.uk/government/collections/government-conversion-factors-for-company-report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B8:O57"/>
  <sheetViews>
    <sheetView showGridLines="0" topLeftCell="A11" zoomScale="80" zoomScaleNormal="80" workbookViewId="0">
      <selection activeCell="C15" sqref="C15"/>
    </sheetView>
  </sheetViews>
  <sheetFormatPr defaultColWidth="8.796875" defaultRowHeight="13.8" x14ac:dyDescent="0.25"/>
  <cols>
    <col min="1" max="1" width="8.796875" style="52"/>
    <col min="2" max="2" width="25.296875" style="52" bestFit="1" customWidth="1"/>
    <col min="3" max="3" width="34" style="52" bestFit="1" customWidth="1"/>
    <col min="4" max="16384" width="8.796875" style="52"/>
  </cols>
  <sheetData>
    <row r="8" spans="2:8" ht="14.4" thickBot="1" x14ac:dyDescent="0.3"/>
    <row r="9" spans="2:8" x14ac:dyDescent="0.25">
      <c r="B9" s="53"/>
      <c r="C9" s="53"/>
    </row>
    <row r="10" spans="2:8" s="56" customFormat="1" x14ac:dyDescent="0.25">
      <c r="B10" s="54" t="s">
        <v>542</v>
      </c>
      <c r="C10" s="55" t="s">
        <v>458</v>
      </c>
      <c r="F10" s="52"/>
      <c r="G10" s="52"/>
      <c r="H10" s="52"/>
    </row>
    <row r="11" spans="2:8" s="56" customFormat="1" x14ac:dyDescent="0.25">
      <c r="C11" s="57" t="s">
        <v>461</v>
      </c>
      <c r="F11" s="52"/>
      <c r="G11" s="52"/>
      <c r="H11" s="52"/>
    </row>
    <row r="12" spans="2:8" s="56" customFormat="1" x14ac:dyDescent="0.25">
      <c r="C12" s="58" t="s">
        <v>459</v>
      </c>
      <c r="F12" s="52"/>
      <c r="G12" s="52"/>
      <c r="H12" s="52"/>
    </row>
    <row r="13" spans="2:8" s="56" customFormat="1" ht="14.4" thickBot="1" x14ac:dyDescent="0.3">
      <c r="B13" s="59"/>
      <c r="C13" s="59"/>
      <c r="F13" s="52"/>
      <c r="G13" s="52"/>
      <c r="H13" s="52"/>
    </row>
    <row r="14" spans="2:8" s="56" customFormat="1" x14ac:dyDescent="0.25">
      <c r="F14" s="52"/>
      <c r="G14" s="52"/>
      <c r="H14" s="52"/>
    </row>
    <row r="15" spans="2:8" s="56" customFormat="1" x14ac:dyDescent="0.25">
      <c r="B15" s="54" t="s">
        <v>536</v>
      </c>
      <c r="C15" s="12" t="s">
        <v>46</v>
      </c>
      <c r="F15" s="52"/>
      <c r="G15" s="52"/>
      <c r="H15" s="52"/>
    </row>
    <row r="17" spans="2:15" x14ac:dyDescent="0.25">
      <c r="B17" s="54" t="s">
        <v>537</v>
      </c>
      <c r="C17" s="12" t="s">
        <v>478</v>
      </c>
    </row>
    <row r="18" spans="2:15" x14ac:dyDescent="0.25">
      <c r="B18" s="60"/>
    </row>
    <row r="19" spans="2:15" x14ac:dyDescent="0.25">
      <c r="B19" s="54" t="s">
        <v>538</v>
      </c>
      <c r="C19" s="12" t="s">
        <v>477</v>
      </c>
    </row>
    <row r="20" spans="2:15" x14ac:dyDescent="0.25">
      <c r="B20" s="60"/>
    </row>
    <row r="21" spans="2:15" s="56" customFormat="1" x14ac:dyDescent="0.25">
      <c r="B21" s="54" t="s">
        <v>717</v>
      </c>
      <c r="C21" s="62" t="s">
        <v>687</v>
      </c>
      <c r="F21" s="52"/>
      <c r="G21" s="52"/>
      <c r="H21" s="52"/>
    </row>
    <row r="22" spans="2:15" s="56" customFormat="1" x14ac:dyDescent="0.25">
      <c r="B22" s="54"/>
      <c r="C22" s="61"/>
      <c r="F22" s="52"/>
      <c r="G22" s="52"/>
      <c r="H22" s="52"/>
    </row>
    <row r="23" spans="2:15" s="56" customFormat="1" x14ac:dyDescent="0.25">
      <c r="B23" s="54" t="s">
        <v>541</v>
      </c>
      <c r="C23" s="13" t="s">
        <v>685</v>
      </c>
      <c r="F23" s="52"/>
      <c r="G23" s="52"/>
      <c r="H23" s="52"/>
    </row>
    <row r="24" spans="2:15" s="56" customFormat="1" x14ac:dyDescent="0.25">
      <c r="B24" s="54"/>
      <c r="C24" s="61"/>
      <c r="F24" s="52"/>
      <c r="G24" s="52"/>
      <c r="H24" s="52"/>
    </row>
    <row r="25" spans="2:15" s="56" customFormat="1" x14ac:dyDescent="0.25">
      <c r="B25" s="54" t="s">
        <v>27</v>
      </c>
      <c r="C25" s="13" t="s">
        <v>686</v>
      </c>
      <c r="F25" s="52"/>
      <c r="G25" s="52"/>
      <c r="H25" s="52"/>
    </row>
    <row r="26" spans="2:15" s="56" customFormat="1" x14ac:dyDescent="0.25">
      <c r="B26" s="54"/>
      <c r="C26" s="63"/>
      <c r="F26" s="52"/>
      <c r="G26" s="52"/>
      <c r="H26" s="52"/>
      <c r="K26" s="52"/>
      <c r="L26" s="52"/>
    </row>
    <row r="27" spans="2:15" s="56" customFormat="1" x14ac:dyDescent="0.25">
      <c r="B27" s="54" t="s">
        <v>28</v>
      </c>
      <c r="C27" s="14">
        <v>44551</v>
      </c>
      <c r="D27" s="199" t="str">
        <f>IFERROR(IF(DATEDIF('GHG Emission Factors'!C11,C27,"Y")&gt;0,"Coversion factors are now more than a year old. Please contact Local Partnerships to obtain new year factors",""),"")</f>
        <v/>
      </c>
      <c r="E27" s="199"/>
      <c r="F27" s="199"/>
      <c r="G27" s="199"/>
      <c r="H27" s="199"/>
      <c r="I27" s="199"/>
      <c r="J27" s="199"/>
      <c r="K27" s="199"/>
      <c r="L27" s="199"/>
      <c r="M27" s="199"/>
      <c r="N27" s="199"/>
      <c r="O27" s="199"/>
    </row>
    <row r="28" spans="2:15" s="56" customFormat="1" ht="14.4" x14ac:dyDescent="0.25">
      <c r="B28" s="64" t="s">
        <v>460</v>
      </c>
      <c r="F28" s="52"/>
      <c r="G28" s="52"/>
      <c r="H28" s="52"/>
    </row>
    <row r="29" spans="2:15" ht="14.4" thickBot="1" x14ac:dyDescent="0.3"/>
    <row r="30" spans="2:15" ht="14.55" customHeight="1" thickTop="1" x14ac:dyDescent="0.25">
      <c r="B30" s="200" t="s">
        <v>680</v>
      </c>
      <c r="C30" s="200"/>
      <c r="D30" s="200"/>
      <c r="E30" s="200"/>
      <c r="F30" s="200"/>
      <c r="G30" s="200"/>
      <c r="H30" s="200"/>
      <c r="I30" s="200"/>
      <c r="J30" s="200"/>
      <c r="K30" s="200"/>
      <c r="L30" s="200"/>
      <c r="M30" s="200"/>
      <c r="N30" s="200"/>
    </row>
    <row r="31" spans="2:15" x14ac:dyDescent="0.25">
      <c r="B31" s="201"/>
      <c r="C31" s="201"/>
      <c r="D31" s="201"/>
      <c r="E31" s="201"/>
      <c r="F31" s="201"/>
      <c r="G31" s="201"/>
      <c r="H31" s="201"/>
      <c r="I31" s="201"/>
      <c r="J31" s="201"/>
      <c r="K31" s="201"/>
      <c r="L31" s="201"/>
      <c r="M31" s="201"/>
      <c r="N31" s="201"/>
    </row>
    <row r="32" spans="2:15" x14ac:dyDescent="0.25">
      <c r="B32" s="201"/>
      <c r="C32" s="201"/>
      <c r="D32" s="201"/>
      <c r="E32" s="201"/>
      <c r="F32" s="201"/>
      <c r="G32" s="201"/>
      <c r="H32" s="201"/>
      <c r="I32" s="201"/>
      <c r="J32" s="201"/>
      <c r="K32" s="201"/>
      <c r="L32" s="201"/>
      <c r="M32" s="201"/>
      <c r="N32" s="201"/>
    </row>
    <row r="33" spans="2:14" x14ac:dyDescent="0.25">
      <c r="B33" s="201"/>
      <c r="C33" s="201"/>
      <c r="D33" s="201"/>
      <c r="E33" s="201"/>
      <c r="F33" s="201"/>
      <c r="G33" s="201"/>
      <c r="H33" s="201"/>
      <c r="I33" s="201"/>
      <c r="J33" s="201"/>
      <c r="K33" s="201"/>
      <c r="L33" s="201"/>
      <c r="M33" s="201"/>
      <c r="N33" s="201"/>
    </row>
    <row r="34" spans="2:14" x14ac:dyDescent="0.25">
      <c r="B34" s="201"/>
      <c r="C34" s="201"/>
      <c r="D34" s="201"/>
      <c r="E34" s="201"/>
      <c r="F34" s="201"/>
      <c r="G34" s="201"/>
      <c r="H34" s="201"/>
      <c r="I34" s="201"/>
      <c r="J34" s="201"/>
      <c r="K34" s="201"/>
      <c r="L34" s="201"/>
      <c r="M34" s="201"/>
      <c r="N34" s="201"/>
    </row>
    <row r="35" spans="2:14" x14ac:dyDescent="0.25">
      <c r="B35" s="201"/>
      <c r="C35" s="201"/>
      <c r="D35" s="201"/>
      <c r="E35" s="201"/>
      <c r="F35" s="201"/>
      <c r="G35" s="201"/>
      <c r="H35" s="201"/>
      <c r="I35" s="201"/>
      <c r="J35" s="201"/>
      <c r="K35" s="201"/>
      <c r="L35" s="201"/>
      <c r="M35" s="201"/>
      <c r="N35" s="201"/>
    </row>
    <row r="36" spans="2:14" x14ac:dyDescent="0.25">
      <c r="B36" s="201"/>
      <c r="C36" s="201"/>
      <c r="D36" s="201"/>
      <c r="E36" s="201"/>
      <c r="F36" s="201"/>
      <c r="G36" s="201"/>
      <c r="H36" s="201"/>
      <c r="I36" s="201"/>
      <c r="J36" s="201"/>
      <c r="K36" s="201"/>
      <c r="L36" s="201"/>
      <c r="M36" s="201"/>
      <c r="N36" s="201"/>
    </row>
    <row r="37" spans="2:14" x14ac:dyDescent="0.25">
      <c r="B37" s="201"/>
      <c r="C37" s="201"/>
      <c r="D37" s="201"/>
      <c r="E37" s="201"/>
      <c r="F37" s="201"/>
      <c r="G37" s="201"/>
      <c r="H37" s="201"/>
      <c r="I37" s="201"/>
      <c r="J37" s="201"/>
      <c r="K37" s="201"/>
      <c r="L37" s="201"/>
      <c r="M37" s="201"/>
      <c r="N37" s="201"/>
    </row>
    <row r="38" spans="2:14" x14ac:dyDescent="0.25">
      <c r="B38" s="201"/>
      <c r="C38" s="201"/>
      <c r="D38" s="201"/>
      <c r="E38" s="201"/>
      <c r="F38" s="201"/>
      <c r="G38" s="201"/>
      <c r="H38" s="201"/>
      <c r="I38" s="201"/>
      <c r="J38" s="201"/>
      <c r="K38" s="201"/>
      <c r="L38" s="201"/>
      <c r="M38" s="201"/>
      <c r="N38" s="201"/>
    </row>
    <row r="39" spans="2:14" x14ac:dyDescent="0.25">
      <c r="B39" s="201"/>
      <c r="C39" s="201"/>
      <c r="D39" s="201"/>
      <c r="E39" s="201"/>
      <c r="F39" s="201"/>
      <c r="G39" s="201"/>
      <c r="H39" s="201"/>
      <c r="I39" s="201"/>
      <c r="J39" s="201"/>
      <c r="K39" s="201"/>
      <c r="L39" s="201"/>
      <c r="M39" s="201"/>
      <c r="N39" s="201"/>
    </row>
    <row r="40" spans="2:14" x14ac:dyDescent="0.25">
      <c r="B40" s="201"/>
      <c r="C40" s="201"/>
      <c r="D40" s="201"/>
      <c r="E40" s="201"/>
      <c r="F40" s="201"/>
      <c r="G40" s="201"/>
      <c r="H40" s="201"/>
      <c r="I40" s="201"/>
      <c r="J40" s="201"/>
      <c r="K40" s="201"/>
      <c r="L40" s="201"/>
      <c r="M40" s="201"/>
      <c r="N40" s="201"/>
    </row>
    <row r="41" spans="2:14" x14ac:dyDescent="0.25">
      <c r="B41" s="201"/>
      <c r="C41" s="201"/>
      <c r="D41" s="201"/>
      <c r="E41" s="201"/>
      <c r="F41" s="201"/>
      <c r="G41" s="201"/>
      <c r="H41" s="201"/>
      <c r="I41" s="201"/>
      <c r="J41" s="201"/>
      <c r="K41" s="201"/>
      <c r="L41" s="201"/>
      <c r="M41" s="201"/>
      <c r="N41" s="201"/>
    </row>
    <row r="42" spans="2:14" x14ac:dyDescent="0.25">
      <c r="B42" s="201"/>
      <c r="C42" s="201"/>
      <c r="D42" s="201"/>
      <c r="E42" s="201"/>
      <c r="F42" s="201"/>
      <c r="G42" s="201"/>
      <c r="H42" s="201"/>
      <c r="I42" s="201"/>
      <c r="J42" s="201"/>
      <c r="K42" s="201"/>
      <c r="L42" s="201"/>
      <c r="M42" s="201"/>
      <c r="N42" s="201"/>
    </row>
    <row r="43" spans="2:14" x14ac:dyDescent="0.25">
      <c r="B43" s="201"/>
      <c r="C43" s="201"/>
      <c r="D43" s="201"/>
      <c r="E43" s="201"/>
      <c r="F43" s="201"/>
      <c r="G43" s="201"/>
      <c r="H43" s="201"/>
      <c r="I43" s="201"/>
      <c r="J43" s="201"/>
      <c r="K43" s="201"/>
      <c r="L43" s="201"/>
      <c r="M43" s="201"/>
      <c r="N43" s="201"/>
    </row>
    <row r="44" spans="2:14" x14ac:dyDescent="0.25">
      <c r="B44" s="201"/>
      <c r="C44" s="201"/>
      <c r="D44" s="201"/>
      <c r="E44" s="201"/>
      <c r="F44" s="201"/>
      <c r="G44" s="201"/>
      <c r="H44" s="201"/>
      <c r="I44" s="201"/>
      <c r="J44" s="201"/>
      <c r="K44" s="201"/>
      <c r="L44" s="201"/>
      <c r="M44" s="201"/>
      <c r="N44" s="201"/>
    </row>
    <row r="45" spans="2:14" x14ac:dyDescent="0.25">
      <c r="B45" s="201"/>
      <c r="C45" s="201"/>
      <c r="D45" s="201"/>
      <c r="E45" s="201"/>
      <c r="F45" s="201"/>
      <c r="G45" s="201"/>
      <c r="H45" s="201"/>
      <c r="I45" s="201"/>
      <c r="J45" s="201"/>
      <c r="K45" s="201"/>
      <c r="L45" s="201"/>
      <c r="M45" s="201"/>
      <c r="N45" s="201"/>
    </row>
    <row r="46" spans="2:14" x14ac:dyDescent="0.25">
      <c r="B46" s="201"/>
      <c r="C46" s="201"/>
      <c r="D46" s="201"/>
      <c r="E46" s="201"/>
      <c r="F46" s="201"/>
      <c r="G46" s="201"/>
      <c r="H46" s="201"/>
      <c r="I46" s="201"/>
      <c r="J46" s="201"/>
      <c r="K46" s="201"/>
      <c r="L46" s="201"/>
      <c r="M46" s="201"/>
      <c r="N46" s="201"/>
    </row>
    <row r="47" spans="2:14" x14ac:dyDescent="0.25">
      <c r="B47" s="201"/>
      <c r="C47" s="201"/>
      <c r="D47" s="201"/>
      <c r="E47" s="201"/>
      <c r="F47" s="201"/>
      <c r="G47" s="201"/>
      <c r="H47" s="201"/>
      <c r="I47" s="201"/>
      <c r="J47" s="201"/>
      <c r="K47" s="201"/>
      <c r="L47" s="201"/>
      <c r="M47" s="201"/>
      <c r="N47" s="201"/>
    </row>
    <row r="48" spans="2:14" x14ac:dyDescent="0.25">
      <c r="B48" s="201"/>
      <c r="C48" s="201"/>
      <c r="D48" s="201"/>
      <c r="E48" s="201"/>
      <c r="F48" s="201"/>
      <c r="G48" s="201"/>
      <c r="H48" s="201"/>
      <c r="I48" s="201"/>
      <c r="J48" s="201"/>
      <c r="K48" s="201"/>
      <c r="L48" s="201"/>
      <c r="M48" s="201"/>
      <c r="N48" s="201"/>
    </row>
    <row r="49" spans="2:14" x14ac:dyDescent="0.25">
      <c r="B49" s="201"/>
      <c r="C49" s="201"/>
      <c r="D49" s="201"/>
      <c r="E49" s="201"/>
      <c r="F49" s="201"/>
      <c r="G49" s="201"/>
      <c r="H49" s="201"/>
      <c r="I49" s="201"/>
      <c r="J49" s="201"/>
      <c r="K49" s="201"/>
      <c r="L49" s="201"/>
      <c r="M49" s="201"/>
      <c r="N49" s="201"/>
    </row>
    <row r="50" spans="2:14" x14ac:dyDescent="0.25">
      <c r="B50" s="201"/>
      <c r="C50" s="201"/>
      <c r="D50" s="201"/>
      <c r="E50" s="201"/>
      <c r="F50" s="201"/>
      <c r="G50" s="201"/>
      <c r="H50" s="201"/>
      <c r="I50" s="201"/>
      <c r="J50" s="201"/>
      <c r="K50" s="201"/>
      <c r="L50" s="201"/>
      <c r="M50" s="201"/>
      <c r="N50" s="201"/>
    </row>
    <row r="51" spans="2:14" x14ac:dyDescent="0.25">
      <c r="B51" s="201"/>
      <c r="C51" s="201"/>
      <c r="D51" s="201"/>
      <c r="E51" s="201"/>
      <c r="F51" s="201"/>
      <c r="G51" s="201"/>
      <c r="H51" s="201"/>
      <c r="I51" s="201"/>
      <c r="J51" s="201"/>
      <c r="K51" s="201"/>
      <c r="L51" s="201"/>
      <c r="M51" s="201"/>
      <c r="N51" s="201"/>
    </row>
    <row r="52" spans="2:14" x14ac:dyDescent="0.25">
      <c r="B52" s="201"/>
      <c r="C52" s="201"/>
      <c r="D52" s="201"/>
      <c r="E52" s="201"/>
      <c r="F52" s="201"/>
      <c r="G52" s="201"/>
      <c r="H52" s="201"/>
      <c r="I52" s="201"/>
      <c r="J52" s="201"/>
      <c r="K52" s="201"/>
      <c r="L52" s="201"/>
      <c r="M52" s="201"/>
      <c r="N52" s="201"/>
    </row>
    <row r="53" spans="2:14" ht="27.45" customHeight="1" x14ac:dyDescent="0.25">
      <c r="B53" s="201"/>
      <c r="C53" s="201"/>
      <c r="D53" s="201"/>
      <c r="E53" s="201"/>
      <c r="F53" s="201"/>
      <c r="G53" s="201"/>
      <c r="H53" s="201"/>
      <c r="I53" s="201"/>
      <c r="J53" s="201"/>
      <c r="K53" s="201"/>
      <c r="L53" s="201"/>
      <c r="M53" s="201"/>
      <c r="N53" s="201"/>
    </row>
    <row r="54" spans="2:14" ht="14.4" thickBot="1" x14ac:dyDescent="0.3">
      <c r="B54" s="65"/>
      <c r="C54" s="66"/>
      <c r="D54" s="66"/>
      <c r="E54" s="66"/>
      <c r="F54" s="66"/>
      <c r="G54" s="66"/>
      <c r="H54" s="66"/>
      <c r="I54" s="66"/>
      <c r="J54" s="66"/>
      <c r="K54" s="66"/>
      <c r="L54" s="66"/>
      <c r="M54" s="66"/>
      <c r="N54" s="66"/>
    </row>
    <row r="55" spans="2:14" ht="14.4" thickTop="1" x14ac:dyDescent="0.25"/>
    <row r="56" spans="2:14" x14ac:dyDescent="0.25">
      <c r="B56" s="67" t="s">
        <v>543</v>
      </c>
    </row>
    <row r="57" spans="2:14" x14ac:dyDescent="0.25">
      <c r="B57" s="52" t="s">
        <v>586</v>
      </c>
    </row>
  </sheetData>
  <mergeCells count="2">
    <mergeCell ref="D27:O27"/>
    <mergeCell ref="B30:N53"/>
  </mergeCells>
  <conditionalFormatting sqref="D27">
    <cfRule type="containsText" dxfId="37" priority="1" operator="containsText" text="Coversion factors are now more than a year old. Please contact Local Partnerships to obtain new year factors">
      <formula>NOT(ISERROR(SEARCH("Coversion factors are now more than a year old. Please contact Local Partnerships to obtain new year factors",D27)))</formula>
    </cfRule>
  </conditionalFormatting>
  <dataValidations count="1">
    <dataValidation type="custom" allowBlank="1" showInputMessage="1" showErrorMessage="1" errorTitle="Not a Valid Date" error="The data entered is not a valid date, please click the &quot;Retry&quot; button and enter a date in a DD/MM/YYY format." sqref="C27">
      <formula1>AND(ISNUMBER(C27),LEFT(CELL("format",C27),1)="D")</formula1>
    </dataValidation>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promptTitle="Reporting Year" prompt="Please select the reporting year for consumption data">
          <x14:formula1>
            <xm:f>'List Tab'!$B$4:$B$16</xm:f>
          </x14:formula1>
          <xm:sqref>C15:C16 C18 C20</xm:sqref>
        </x14:dataValidation>
        <x14:dataValidation type="list" allowBlank="1" showInputMessage="1" showErrorMessage="1" errorTitle="Reporting Year Start" error="Please select start month of reporting year">
          <x14:formula1>
            <xm:f>'List Tab'!$D$4:$D$16</xm:f>
          </x14:formula1>
          <xm:sqref>C17</xm:sqref>
        </x14:dataValidation>
        <x14:dataValidation type="list" allowBlank="1" showInputMessage="1" showErrorMessage="1" errorTitle="Reporting Year End" error="Please select end month of reporting year">
          <x14:formula1>
            <xm:f>'List Tab'!$D$4:$D$16</xm:f>
          </x14:formula1>
          <xm:sqref>C19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78"/>
  </sheetPr>
  <dimension ref="B7:X32"/>
  <sheetViews>
    <sheetView showGridLines="0" zoomScale="80" zoomScaleNormal="80" workbookViewId="0">
      <selection activeCell="B14" sqref="B14:V14"/>
    </sheetView>
  </sheetViews>
  <sheetFormatPr defaultColWidth="8.796875" defaultRowHeight="13.8" x14ac:dyDescent="0.25"/>
  <cols>
    <col min="1" max="1" width="8.796875" style="52" customWidth="1"/>
    <col min="2" max="6" width="8.796875" style="52"/>
    <col min="7" max="7" width="12.296875" style="52" bestFit="1" customWidth="1"/>
    <col min="8" max="8" width="8.796875" style="52"/>
    <col min="9" max="9" width="8.796875" style="52" customWidth="1"/>
    <col min="10" max="16384" width="8.796875" style="52"/>
  </cols>
  <sheetData>
    <row r="7" spans="2:23" ht="14.4" thickBot="1" x14ac:dyDescent="0.3"/>
    <row r="8" spans="2:23" x14ac:dyDescent="0.25">
      <c r="B8" s="53"/>
      <c r="C8" s="53"/>
      <c r="D8" s="53"/>
      <c r="E8" s="53"/>
      <c r="F8" s="53"/>
      <c r="G8" s="53"/>
      <c r="H8" s="53"/>
      <c r="I8" s="53"/>
      <c r="J8" s="53"/>
      <c r="K8" s="53"/>
      <c r="L8" s="53"/>
      <c r="M8" s="53"/>
      <c r="N8" s="53"/>
      <c r="O8" s="53"/>
      <c r="P8" s="53"/>
      <c r="Q8" s="53"/>
      <c r="R8" s="53"/>
      <c r="S8" s="53"/>
      <c r="T8" s="53"/>
      <c r="U8" s="53"/>
      <c r="V8" s="53"/>
    </row>
    <row r="9" spans="2:23" x14ac:dyDescent="0.25">
      <c r="B9" s="208" t="s">
        <v>558</v>
      </c>
      <c r="C9" s="208"/>
      <c r="D9" s="208"/>
      <c r="E9" s="208"/>
      <c r="F9" s="208"/>
      <c r="G9" s="208"/>
      <c r="H9" s="68"/>
      <c r="I9" s="68"/>
      <c r="J9" s="68"/>
      <c r="K9" s="68"/>
      <c r="L9" s="68"/>
      <c r="M9" s="68"/>
      <c r="N9" s="68"/>
      <c r="O9" s="68"/>
      <c r="P9" s="68"/>
      <c r="Q9" s="68"/>
      <c r="R9" s="68"/>
      <c r="S9" s="68"/>
      <c r="T9" s="68"/>
      <c r="U9" s="68"/>
      <c r="V9" s="68"/>
      <c r="W9" s="68"/>
    </row>
    <row r="10" spans="2:23" ht="49.05" customHeight="1" x14ac:dyDescent="0.25">
      <c r="B10" s="209" t="s">
        <v>684</v>
      </c>
      <c r="C10" s="209"/>
      <c r="D10" s="209"/>
      <c r="E10" s="209"/>
      <c r="F10" s="209"/>
      <c r="G10" s="209"/>
      <c r="H10" s="209"/>
      <c r="I10" s="209"/>
      <c r="J10" s="209"/>
      <c r="K10" s="209"/>
      <c r="L10" s="209"/>
      <c r="M10" s="209"/>
      <c r="N10" s="209"/>
      <c r="O10" s="209"/>
      <c r="P10" s="209"/>
      <c r="Q10" s="209"/>
      <c r="R10" s="209"/>
      <c r="S10" s="209"/>
      <c r="T10" s="209"/>
      <c r="U10" s="209"/>
      <c r="V10" s="209"/>
      <c r="W10" s="68"/>
    </row>
    <row r="11" spans="2:23" ht="14.4" thickBot="1" x14ac:dyDescent="0.3">
      <c r="B11" s="69"/>
      <c r="C11" s="69"/>
      <c r="D11" s="69"/>
      <c r="E11" s="69"/>
      <c r="F11" s="69"/>
      <c r="G11" s="69"/>
      <c r="H11" s="70"/>
      <c r="I11" s="70"/>
      <c r="J11" s="70"/>
      <c r="K11" s="70"/>
      <c r="L11" s="70"/>
      <c r="M11" s="70"/>
      <c r="N11" s="70"/>
      <c r="O11" s="70"/>
      <c r="P11" s="70"/>
      <c r="Q11" s="70"/>
      <c r="R11" s="70"/>
      <c r="S11" s="70"/>
      <c r="T11" s="70"/>
      <c r="U11" s="70"/>
      <c r="V11" s="70"/>
    </row>
    <row r="12" spans="2:23" x14ac:dyDescent="0.25">
      <c r="B12" s="53"/>
      <c r="C12" s="53"/>
      <c r="D12" s="53"/>
      <c r="E12" s="53"/>
      <c r="F12" s="53"/>
      <c r="G12" s="53"/>
      <c r="H12" s="53"/>
      <c r="I12" s="53"/>
      <c r="J12" s="53"/>
      <c r="K12" s="53"/>
      <c r="L12" s="53"/>
      <c r="M12" s="53"/>
      <c r="N12" s="53"/>
      <c r="O12" s="53"/>
      <c r="P12" s="53"/>
      <c r="Q12" s="53"/>
      <c r="R12" s="53"/>
      <c r="S12" s="53"/>
      <c r="T12" s="53"/>
      <c r="U12" s="53"/>
      <c r="V12" s="53"/>
    </row>
    <row r="13" spans="2:23" x14ac:dyDescent="0.25">
      <c r="B13" s="208" t="s">
        <v>536</v>
      </c>
      <c r="C13" s="208"/>
      <c r="D13" s="208"/>
      <c r="E13" s="208"/>
      <c r="F13" s="208"/>
      <c r="G13" s="208"/>
      <c r="H13" s="68"/>
      <c r="I13" s="68"/>
      <c r="J13" s="68"/>
      <c r="K13" s="68"/>
      <c r="L13" s="68"/>
      <c r="M13" s="68"/>
      <c r="N13" s="68"/>
      <c r="O13" s="68"/>
      <c r="P13" s="68"/>
      <c r="Q13" s="68"/>
      <c r="R13" s="68"/>
      <c r="S13" s="68"/>
      <c r="T13" s="68"/>
      <c r="U13" s="68"/>
      <c r="V13" s="68"/>
      <c r="W13" s="68"/>
    </row>
    <row r="14" spans="2:23" ht="138.44999999999999" customHeight="1" x14ac:dyDescent="0.25">
      <c r="B14" s="209" t="s">
        <v>718</v>
      </c>
      <c r="C14" s="209"/>
      <c r="D14" s="209"/>
      <c r="E14" s="209"/>
      <c r="F14" s="209"/>
      <c r="G14" s="209"/>
      <c r="H14" s="209"/>
      <c r="I14" s="209"/>
      <c r="J14" s="209"/>
      <c r="K14" s="209"/>
      <c r="L14" s="209"/>
      <c r="M14" s="209"/>
      <c r="N14" s="209"/>
      <c r="O14" s="209"/>
      <c r="P14" s="209"/>
      <c r="Q14" s="209"/>
      <c r="R14" s="209"/>
      <c r="S14" s="209"/>
      <c r="T14" s="209"/>
      <c r="U14" s="209"/>
      <c r="V14" s="209"/>
      <c r="W14" s="68"/>
    </row>
    <row r="15" spans="2:23" ht="14.4" thickBot="1" x14ac:dyDescent="0.3">
      <c r="B15" s="69"/>
      <c r="C15" s="69"/>
      <c r="D15" s="69"/>
      <c r="E15" s="69"/>
      <c r="F15" s="69"/>
      <c r="G15" s="69"/>
      <c r="H15" s="70"/>
      <c r="I15" s="70"/>
      <c r="J15" s="70"/>
      <c r="K15" s="70"/>
      <c r="L15" s="70"/>
      <c r="M15" s="70"/>
      <c r="N15" s="70"/>
      <c r="O15" s="70"/>
      <c r="P15" s="70"/>
      <c r="Q15" s="70"/>
      <c r="R15" s="70"/>
      <c r="S15" s="70"/>
      <c r="T15" s="70"/>
      <c r="U15" s="70"/>
      <c r="V15" s="70"/>
    </row>
    <row r="16" spans="2:23" x14ac:dyDescent="0.25">
      <c r="B16" s="71"/>
      <c r="C16" s="71"/>
      <c r="D16" s="71"/>
      <c r="E16" s="71"/>
      <c r="F16" s="71"/>
      <c r="G16" s="71"/>
      <c r="H16" s="68"/>
      <c r="I16" s="68"/>
      <c r="J16" s="68"/>
      <c r="K16" s="68"/>
      <c r="L16" s="68"/>
      <c r="M16" s="68"/>
      <c r="N16" s="68"/>
      <c r="O16" s="68"/>
      <c r="P16" s="68"/>
      <c r="Q16" s="68"/>
      <c r="R16" s="68"/>
      <c r="S16" s="68"/>
      <c r="T16" s="68"/>
      <c r="U16" s="68"/>
      <c r="V16" s="68"/>
    </row>
    <row r="17" spans="2:24" x14ac:dyDescent="0.25">
      <c r="B17" s="210" t="s">
        <v>545</v>
      </c>
      <c r="C17" s="210"/>
      <c r="D17" s="210"/>
      <c r="E17" s="210"/>
      <c r="F17" s="210"/>
      <c r="G17" s="210"/>
    </row>
    <row r="18" spans="2:24" x14ac:dyDescent="0.25">
      <c r="B18" s="72" t="s">
        <v>502</v>
      </c>
      <c r="C18" s="73"/>
      <c r="D18" s="73"/>
      <c r="E18" s="73"/>
      <c r="F18" s="73"/>
      <c r="G18" s="73"/>
    </row>
    <row r="19" spans="2:24" x14ac:dyDescent="0.25">
      <c r="B19" s="204" t="s">
        <v>499</v>
      </c>
      <c r="C19" s="204"/>
      <c r="D19" s="204"/>
      <c r="E19" s="204"/>
      <c r="F19" s="204"/>
      <c r="G19" s="73"/>
    </row>
    <row r="20" spans="2:24" ht="14.4" thickBot="1" x14ac:dyDescent="0.3">
      <c r="H20" s="68"/>
    </row>
    <row r="21" spans="2:24" x14ac:dyDescent="0.25">
      <c r="B21" s="74"/>
      <c r="C21" s="74"/>
      <c r="D21" s="74"/>
      <c r="E21" s="74"/>
      <c r="F21" s="74"/>
      <c r="G21" s="74"/>
      <c r="H21" s="68"/>
      <c r="I21" s="74"/>
      <c r="J21" s="74"/>
      <c r="K21" s="74"/>
      <c r="L21" s="74"/>
      <c r="M21" s="74"/>
      <c r="N21" s="74"/>
      <c r="O21" s="74"/>
      <c r="P21" s="74"/>
      <c r="Q21" s="74"/>
      <c r="R21" s="74"/>
      <c r="S21" s="74"/>
      <c r="T21" s="74"/>
      <c r="U21" s="74"/>
      <c r="V21" s="74"/>
    </row>
    <row r="22" spans="2:24" x14ac:dyDescent="0.25">
      <c r="B22" s="75" t="s">
        <v>550</v>
      </c>
      <c r="C22" s="76"/>
      <c r="D22" s="76"/>
      <c r="E22" s="76"/>
      <c r="F22" s="76"/>
      <c r="G22" s="76"/>
      <c r="H22" s="68"/>
      <c r="I22" s="75" t="s">
        <v>551</v>
      </c>
      <c r="J22" s="77"/>
      <c r="K22" s="77"/>
      <c r="L22" s="77"/>
      <c r="M22" s="77"/>
      <c r="N22" s="77"/>
      <c r="O22" s="77"/>
      <c r="P22" s="77"/>
      <c r="Q22" s="77"/>
      <c r="R22" s="77"/>
      <c r="S22" s="77"/>
      <c r="T22" s="77"/>
      <c r="U22" s="77"/>
      <c r="V22" s="77"/>
      <c r="W22" s="78"/>
      <c r="X22" s="78"/>
    </row>
    <row r="23" spans="2:24" ht="44.1" customHeight="1" x14ac:dyDescent="0.25">
      <c r="B23" s="206" t="s">
        <v>720</v>
      </c>
      <c r="C23" s="206"/>
      <c r="D23" s="206"/>
      <c r="E23" s="206"/>
      <c r="F23" s="206"/>
      <c r="G23" s="206"/>
      <c r="I23" s="205" t="s">
        <v>719</v>
      </c>
      <c r="J23" s="205"/>
      <c r="K23" s="205"/>
      <c r="L23" s="205"/>
      <c r="M23" s="205"/>
      <c r="N23" s="205"/>
      <c r="O23" s="205"/>
      <c r="P23" s="205"/>
      <c r="Q23" s="205"/>
      <c r="R23" s="205"/>
      <c r="S23" s="205"/>
      <c r="T23" s="205"/>
      <c r="U23" s="205"/>
      <c r="V23" s="205"/>
      <c r="W23" s="79"/>
      <c r="X23" s="79"/>
    </row>
    <row r="24" spans="2:24" x14ac:dyDescent="0.25">
      <c r="B24" s="206"/>
      <c r="C24" s="206"/>
      <c r="D24" s="206"/>
      <c r="E24" s="206"/>
      <c r="F24" s="206"/>
      <c r="G24" s="206"/>
      <c r="I24" s="205"/>
      <c r="J24" s="205"/>
      <c r="K24" s="205"/>
      <c r="L24" s="205"/>
      <c r="M24" s="205"/>
      <c r="N24" s="205"/>
      <c r="O24" s="205"/>
      <c r="P24" s="205"/>
      <c r="Q24" s="205"/>
      <c r="R24" s="205"/>
      <c r="S24" s="205"/>
      <c r="T24" s="205"/>
      <c r="U24" s="205"/>
      <c r="V24" s="205"/>
      <c r="W24" s="79"/>
      <c r="X24" s="79"/>
    </row>
    <row r="25" spans="2:24" x14ac:dyDescent="0.25">
      <c r="B25" s="206"/>
      <c r="C25" s="206"/>
      <c r="D25" s="206"/>
      <c r="E25" s="206"/>
      <c r="F25" s="206"/>
      <c r="G25" s="206"/>
      <c r="I25" s="80"/>
      <c r="J25" s="80"/>
      <c r="K25" s="80"/>
      <c r="L25" s="80"/>
      <c r="M25" s="80"/>
      <c r="N25" s="80"/>
      <c r="O25" s="80"/>
      <c r="P25" s="80"/>
      <c r="Q25" s="80"/>
      <c r="R25" s="80"/>
      <c r="S25" s="80"/>
      <c r="T25" s="80"/>
      <c r="U25" s="80"/>
      <c r="V25" s="80"/>
      <c r="W25" s="79"/>
      <c r="X25" s="79"/>
    </row>
    <row r="26" spans="2:24" x14ac:dyDescent="0.25">
      <c r="B26" s="206"/>
      <c r="C26" s="206"/>
      <c r="D26" s="206"/>
      <c r="E26" s="206"/>
      <c r="F26" s="206"/>
      <c r="G26" s="206"/>
      <c r="I26" s="80"/>
      <c r="J26" s="80"/>
      <c r="K26" s="80"/>
      <c r="L26" s="80"/>
      <c r="M26" s="80"/>
      <c r="N26" s="80"/>
      <c r="O26" s="80"/>
      <c r="P26" s="80"/>
      <c r="Q26" s="80"/>
      <c r="R26" s="80"/>
      <c r="S26" s="80"/>
      <c r="T26" s="80"/>
      <c r="U26" s="80"/>
      <c r="V26" s="80"/>
      <c r="W26" s="79"/>
      <c r="X26" s="79"/>
    </row>
    <row r="27" spans="2:24" x14ac:dyDescent="0.25">
      <c r="B27" s="206"/>
      <c r="C27" s="206"/>
      <c r="D27" s="206"/>
      <c r="E27" s="206"/>
      <c r="F27" s="206"/>
      <c r="G27" s="206"/>
      <c r="I27" s="80"/>
      <c r="J27" s="80"/>
      <c r="K27" s="80"/>
      <c r="L27" s="80"/>
      <c r="M27" s="80"/>
      <c r="N27" s="80"/>
      <c r="O27" s="80"/>
      <c r="P27" s="80"/>
      <c r="Q27" s="80"/>
      <c r="R27" s="80"/>
      <c r="S27" s="80"/>
      <c r="T27" s="80"/>
      <c r="U27" s="80"/>
      <c r="V27" s="80"/>
      <c r="W27" s="79"/>
      <c r="X27" s="79"/>
    </row>
    <row r="28" spans="2:24" ht="14.4" thickBot="1" x14ac:dyDescent="0.3">
      <c r="B28" s="207"/>
      <c r="C28" s="207"/>
      <c r="D28" s="207"/>
      <c r="E28" s="207"/>
      <c r="F28" s="207"/>
      <c r="G28" s="207"/>
      <c r="I28" s="81"/>
      <c r="J28" s="81"/>
      <c r="K28" s="81"/>
      <c r="L28" s="81"/>
      <c r="M28" s="81"/>
      <c r="N28" s="81"/>
      <c r="O28" s="81"/>
      <c r="P28" s="81"/>
      <c r="Q28" s="81"/>
      <c r="R28" s="81"/>
      <c r="S28" s="81"/>
      <c r="T28" s="81"/>
      <c r="U28" s="81"/>
      <c r="V28" s="81"/>
      <c r="W28" s="79"/>
      <c r="X28" s="79"/>
    </row>
    <row r="29" spans="2:24" x14ac:dyDescent="0.25">
      <c r="B29" s="82"/>
      <c r="C29" s="82"/>
      <c r="D29" s="82"/>
      <c r="E29" s="82"/>
      <c r="F29" s="82"/>
      <c r="G29" s="82"/>
      <c r="I29" s="82"/>
      <c r="J29" s="82"/>
      <c r="K29" s="82"/>
      <c r="L29" s="82"/>
      <c r="M29" s="82"/>
      <c r="N29" s="82"/>
      <c r="O29" s="82"/>
      <c r="P29" s="82"/>
      <c r="Q29" s="82"/>
      <c r="R29" s="82"/>
      <c r="S29" s="82"/>
      <c r="T29" s="82"/>
      <c r="U29" s="82"/>
      <c r="V29" s="82"/>
      <c r="W29" s="71"/>
      <c r="X29" s="71"/>
    </row>
    <row r="30" spans="2:24" x14ac:dyDescent="0.25">
      <c r="B30" s="67" t="s">
        <v>721</v>
      </c>
    </row>
    <row r="31" spans="2:24" x14ac:dyDescent="0.25">
      <c r="B31" s="67"/>
    </row>
    <row r="32" spans="2:24" x14ac:dyDescent="0.25">
      <c r="B32" s="203" t="s">
        <v>546</v>
      </c>
      <c r="C32" s="203"/>
      <c r="D32" s="202"/>
      <c r="E32" s="202"/>
      <c r="F32" s="202"/>
    </row>
  </sheetData>
  <mergeCells count="10">
    <mergeCell ref="B9:G9"/>
    <mergeCell ref="B10:V10"/>
    <mergeCell ref="B13:G13"/>
    <mergeCell ref="B17:G17"/>
    <mergeCell ref="B14:V14"/>
    <mergeCell ref="D32:F32"/>
    <mergeCell ref="B32:C32"/>
    <mergeCell ref="B19:F19"/>
    <mergeCell ref="I23:V24"/>
    <mergeCell ref="B23:G28"/>
  </mergeCells>
  <phoneticPr fontId="11" type="noConversion"/>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promptTitle="Control Boundary" prompt="Please select reporting control boundary">
          <x14:formula1>
            <xm:f>'List Tab'!$P$4:$P$6</xm:f>
          </x14:formula1>
          <xm:sqref>D32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C18B"/>
  </sheetPr>
  <dimension ref="B1:K91"/>
  <sheetViews>
    <sheetView showGridLines="0" topLeftCell="A31" zoomScaleNormal="100" workbookViewId="0">
      <selection activeCell="B44" sqref="B44:G44"/>
    </sheetView>
  </sheetViews>
  <sheetFormatPr defaultColWidth="8.796875" defaultRowHeight="13.8" x14ac:dyDescent="0.25"/>
  <cols>
    <col min="1" max="1" width="8.796875" style="52"/>
    <col min="2" max="2" width="35.69921875" style="52" bestFit="1" customWidth="1"/>
    <col min="3" max="3" width="28.69921875" style="52" bestFit="1" customWidth="1"/>
    <col min="4" max="4" width="18.5" style="52" bestFit="1" customWidth="1"/>
    <col min="5" max="5" width="13.09765625" style="52" bestFit="1" customWidth="1"/>
    <col min="6" max="6" width="13" style="52" bestFit="1" customWidth="1"/>
    <col min="7" max="7" width="23" style="52" bestFit="1" customWidth="1"/>
    <col min="8" max="16384" width="8.796875" style="52"/>
  </cols>
  <sheetData>
    <row r="1" spans="2:7" s="56" customFormat="1" x14ac:dyDescent="0.25"/>
    <row r="2" spans="2:7" s="56" customFormat="1" x14ac:dyDescent="0.25"/>
    <row r="3" spans="2:7" s="56" customFormat="1" x14ac:dyDescent="0.25"/>
    <row r="4" spans="2:7" s="56" customFormat="1" x14ac:dyDescent="0.25">
      <c r="F4" s="52"/>
      <c r="G4" s="52"/>
    </row>
    <row r="5" spans="2:7" s="56" customFormat="1" x14ac:dyDescent="0.25">
      <c r="F5" s="52"/>
      <c r="G5" s="52"/>
    </row>
    <row r="6" spans="2:7" s="56" customFormat="1" x14ac:dyDescent="0.25">
      <c r="F6" s="52"/>
      <c r="G6" s="52"/>
    </row>
    <row r="7" spans="2:7" s="56" customFormat="1" x14ac:dyDescent="0.25">
      <c r="B7" s="85" t="s">
        <v>542</v>
      </c>
      <c r="F7" s="52"/>
      <c r="G7" s="52"/>
    </row>
    <row r="8" spans="2:7" s="56" customFormat="1" x14ac:dyDescent="0.25">
      <c r="B8" s="55" t="s">
        <v>458</v>
      </c>
      <c r="C8" s="86"/>
      <c r="F8" s="52"/>
      <c r="G8" s="52"/>
    </row>
    <row r="9" spans="2:7" s="56" customFormat="1" x14ac:dyDescent="0.25">
      <c r="B9" s="57" t="s">
        <v>461</v>
      </c>
      <c r="C9" s="87"/>
      <c r="F9" s="52"/>
      <c r="G9" s="52"/>
    </row>
    <row r="10" spans="2:7" s="56" customFormat="1" x14ac:dyDescent="0.25">
      <c r="B10" s="58" t="s">
        <v>459</v>
      </c>
      <c r="C10" s="87"/>
      <c r="F10" s="52"/>
      <c r="G10" s="52"/>
    </row>
    <row r="11" spans="2:7" ht="14.4" thickBot="1" x14ac:dyDescent="0.3">
      <c r="B11" s="56"/>
      <c r="C11" s="88"/>
      <c r="D11" s="56"/>
      <c r="E11" s="56"/>
      <c r="F11" s="56"/>
      <c r="G11" s="56"/>
    </row>
    <row r="12" spans="2:7" x14ac:dyDescent="0.25">
      <c r="B12" s="89"/>
      <c r="C12" s="89"/>
      <c r="D12" s="89"/>
      <c r="E12" s="89"/>
      <c r="F12" s="89"/>
      <c r="G12" s="89"/>
    </row>
    <row r="13" spans="2:7" ht="21" x14ac:dyDescent="0.25">
      <c r="B13" s="90" t="s">
        <v>43</v>
      </c>
      <c r="C13" s="91"/>
      <c r="D13" s="91"/>
      <c r="E13" s="91"/>
      <c r="F13" s="91"/>
      <c r="G13" s="91"/>
    </row>
    <row r="14" spans="2:7" x14ac:dyDescent="0.25">
      <c r="B14" s="92" t="s">
        <v>452</v>
      </c>
      <c r="C14" s="91"/>
      <c r="D14" s="91"/>
      <c r="E14" s="91"/>
      <c r="F14" s="91"/>
      <c r="G14" s="91"/>
    </row>
    <row r="15" spans="2:7" x14ac:dyDescent="0.25">
      <c r="B15" s="91"/>
      <c r="C15" s="91"/>
      <c r="D15" s="91"/>
      <c r="E15" s="91"/>
      <c r="F15" s="91"/>
      <c r="G15" s="91"/>
    </row>
    <row r="16" spans="2:7" ht="30" x14ac:dyDescent="0.25">
      <c r="B16" s="93" t="s">
        <v>52</v>
      </c>
      <c r="C16" s="94" t="s">
        <v>515</v>
      </c>
      <c r="D16" s="93" t="s">
        <v>53</v>
      </c>
      <c r="E16" s="95" t="s">
        <v>54</v>
      </c>
      <c r="F16" s="94" t="s">
        <v>55</v>
      </c>
      <c r="G16" s="94" t="s">
        <v>552</v>
      </c>
    </row>
    <row r="17" spans="2:7" x14ac:dyDescent="0.25">
      <c r="B17" s="96" t="s">
        <v>7</v>
      </c>
      <c r="C17" s="17" t="s">
        <v>24</v>
      </c>
      <c r="D17" s="98" t="str">
        <f>IF(Overview!$C$15="","",Overview!$C$15)</f>
        <v>2021-22</v>
      </c>
      <c r="E17" s="51">
        <v>38052</v>
      </c>
      <c r="F17" s="177">
        <v>0.183</v>
      </c>
      <c r="G17" s="100">
        <f>E17*F17/1000</f>
        <v>6.9635159999999994</v>
      </c>
    </row>
    <row r="18" spans="2:7" x14ac:dyDescent="0.25">
      <c r="B18" s="96"/>
      <c r="C18" s="17" t="s">
        <v>24</v>
      </c>
      <c r="D18" s="98" t="str">
        <f>IF(Overview!$C$15="","",Overview!$C$15)</f>
        <v>2021-22</v>
      </c>
      <c r="E18" s="51"/>
      <c r="F18" s="177"/>
      <c r="G18" s="100">
        <f t="shared" ref="G18:G19" si="0">E18*F18/1000</f>
        <v>0</v>
      </c>
    </row>
    <row r="19" spans="2:7" x14ac:dyDescent="0.25">
      <c r="B19" s="96"/>
      <c r="C19" s="17" t="s">
        <v>24</v>
      </c>
      <c r="D19" s="98" t="str">
        <f>IF(Overview!$C$15="","",Overview!$C$15)</f>
        <v>2021-22</v>
      </c>
      <c r="E19" s="51"/>
      <c r="F19" s="177"/>
      <c r="G19" s="100">
        <f t="shared" si="0"/>
        <v>0</v>
      </c>
    </row>
    <row r="20" spans="2:7" x14ac:dyDescent="0.25">
      <c r="B20" s="91"/>
      <c r="C20" s="101"/>
      <c r="D20" s="101"/>
      <c r="E20" s="91"/>
      <c r="F20" s="101"/>
      <c r="G20" s="101"/>
    </row>
    <row r="21" spans="2:7" x14ac:dyDescent="0.25">
      <c r="B21" s="92" t="s">
        <v>501</v>
      </c>
      <c r="C21" s="91"/>
      <c r="D21" s="91"/>
      <c r="E21" s="91"/>
      <c r="F21" s="91"/>
      <c r="G21" s="91"/>
    </row>
    <row r="22" spans="2:7" x14ac:dyDescent="0.25">
      <c r="B22" s="91"/>
      <c r="C22" s="91"/>
      <c r="D22" s="91"/>
      <c r="E22" s="91"/>
      <c r="F22" s="91"/>
      <c r="G22" s="91"/>
    </row>
    <row r="23" spans="2:7" ht="55.2" x14ac:dyDescent="0.25">
      <c r="B23" s="94" t="s">
        <v>555</v>
      </c>
      <c r="C23" s="93" t="s">
        <v>449</v>
      </c>
      <c r="D23" s="93" t="s">
        <v>53</v>
      </c>
      <c r="E23" s="95" t="s">
        <v>54</v>
      </c>
      <c r="F23" s="94" t="s">
        <v>55</v>
      </c>
      <c r="G23" s="94" t="s">
        <v>552</v>
      </c>
    </row>
    <row r="24" spans="2:7" x14ac:dyDescent="0.25">
      <c r="B24" s="102" t="s">
        <v>567</v>
      </c>
      <c r="C24" s="103" t="s">
        <v>557</v>
      </c>
      <c r="D24" s="98" t="str">
        <f>IF(Overview!$C$15="","",Overview!$C$15)</f>
        <v>2021-22</v>
      </c>
      <c r="E24" s="51"/>
      <c r="F24" s="104">
        <f>IFERROR(VLOOKUP(Overview!$C$15,'GHG Emission Factors'!$B:$DJ,13,0),"")</f>
        <v>675</v>
      </c>
      <c r="G24" s="100" t="str">
        <f t="shared" ref="G24:G26" si="1">IF(E24="","Enter Consumption Figure",(E24*F24)/1000)</f>
        <v>Enter Consumption Figure</v>
      </c>
    </row>
    <row r="25" spans="2:7" x14ac:dyDescent="0.25">
      <c r="B25" s="102" t="s">
        <v>556</v>
      </c>
      <c r="C25" s="103" t="s">
        <v>557</v>
      </c>
      <c r="D25" s="98" t="str">
        <f>IF(Overview!$C$15="","",Overview!$C$15)</f>
        <v>2021-22</v>
      </c>
      <c r="E25" s="51"/>
      <c r="F25" s="104">
        <f>IFERROR(VLOOKUP(Overview!$C$15,'GHG Emission Factors'!$B:$DJ,14,0),"")</f>
        <v>2088</v>
      </c>
      <c r="G25" s="100" t="str">
        <f t="shared" si="1"/>
        <v>Enter Consumption Figure</v>
      </c>
    </row>
    <row r="26" spans="2:7" x14ac:dyDescent="0.25">
      <c r="B26" s="102" t="s">
        <v>565</v>
      </c>
      <c r="C26" s="103" t="s">
        <v>557</v>
      </c>
      <c r="D26" s="98" t="str">
        <f>IF(Overview!$C$15="","",Overview!$C$15)</f>
        <v>2021-22</v>
      </c>
      <c r="E26" s="51"/>
      <c r="F26" s="104">
        <f>IFERROR(VLOOKUP(Overview!$C$15,'GHG Emission Factors'!$B:$DJ,15,0),"")</f>
        <v>1810</v>
      </c>
      <c r="G26" s="100" t="str">
        <f t="shared" si="1"/>
        <v>Enter Consumption Figure</v>
      </c>
    </row>
    <row r="27" spans="2:7" x14ac:dyDescent="0.25">
      <c r="B27" s="112" t="s">
        <v>615</v>
      </c>
      <c r="C27" s="112"/>
      <c r="D27" s="98" t="str">
        <f>IF(Overview!$C$15="","",Overview!$C$15)</f>
        <v>2021-22</v>
      </c>
      <c r="E27" s="51"/>
      <c r="F27" s="51"/>
      <c r="G27" s="51"/>
    </row>
    <row r="28" spans="2:7" x14ac:dyDescent="0.25">
      <c r="B28" s="112" t="s">
        <v>615</v>
      </c>
      <c r="C28" s="112"/>
      <c r="D28" s="98" t="str">
        <f>IF(Overview!$C$15="","",Overview!$C$15)</f>
        <v>2021-22</v>
      </c>
      <c r="E28" s="51"/>
      <c r="F28" s="51"/>
      <c r="G28" s="51"/>
    </row>
    <row r="29" spans="2:7" x14ac:dyDescent="0.25">
      <c r="B29" s="112" t="s">
        <v>615</v>
      </c>
      <c r="C29" s="112"/>
      <c r="D29" s="98" t="str">
        <f>IF(Overview!$C$15="","",Overview!$C$15)</f>
        <v>2021-22</v>
      </c>
      <c r="E29" s="51"/>
      <c r="F29" s="51"/>
      <c r="G29" s="51"/>
    </row>
    <row r="30" spans="2:7" x14ac:dyDescent="0.25">
      <c r="B30" s="112" t="s">
        <v>615</v>
      </c>
      <c r="C30" s="112"/>
      <c r="D30" s="98" t="str">
        <f>IF(Overview!$C$15="","",Overview!$C$15)</f>
        <v>2021-22</v>
      </c>
      <c r="E30" s="51"/>
      <c r="F30" s="51"/>
      <c r="G30" s="51"/>
    </row>
    <row r="31" spans="2:7" x14ac:dyDescent="0.25">
      <c r="B31" s="112" t="s">
        <v>615</v>
      </c>
      <c r="C31" s="112"/>
      <c r="D31" s="98" t="str">
        <f>IF(Overview!$C$15="","",Overview!$C$15)</f>
        <v>2021-22</v>
      </c>
      <c r="E31" s="51"/>
      <c r="F31" s="50"/>
      <c r="G31" s="18"/>
    </row>
    <row r="32" spans="2:7" x14ac:dyDescent="0.25">
      <c r="B32" s="91"/>
      <c r="C32" s="101"/>
      <c r="D32" s="101"/>
      <c r="E32" s="91"/>
      <c r="F32" s="101"/>
      <c r="G32" s="101"/>
    </row>
    <row r="33" spans="2:11" x14ac:dyDescent="0.25">
      <c r="B33" s="92" t="s">
        <v>722</v>
      </c>
      <c r="C33" s="101"/>
      <c r="D33" s="101"/>
      <c r="E33" s="91"/>
      <c r="F33" s="101"/>
      <c r="G33" s="101"/>
    </row>
    <row r="34" spans="2:11" x14ac:dyDescent="0.25">
      <c r="B34" s="91"/>
      <c r="C34" s="101"/>
      <c r="D34" s="101"/>
      <c r="E34" s="91"/>
      <c r="F34" s="101"/>
      <c r="G34" s="101"/>
    </row>
    <row r="35" spans="2:11" ht="30" x14ac:dyDescent="0.25">
      <c r="B35" s="93" t="s">
        <v>52</v>
      </c>
      <c r="C35" s="94" t="s">
        <v>723</v>
      </c>
      <c r="D35" s="93" t="s">
        <v>53</v>
      </c>
      <c r="E35" s="95" t="s">
        <v>54</v>
      </c>
      <c r="F35" s="94" t="s">
        <v>55</v>
      </c>
      <c r="G35" s="94" t="s">
        <v>552</v>
      </c>
      <c r="K35" s="68"/>
    </row>
    <row r="36" spans="2:11" x14ac:dyDescent="0.25">
      <c r="B36" s="96" t="s">
        <v>504</v>
      </c>
      <c r="C36" s="51" t="s">
        <v>514</v>
      </c>
      <c r="D36" s="98" t="str">
        <f>IF(Overview!$C$15="","",Overview!$C$15)</f>
        <v>2021-22</v>
      </c>
      <c r="E36" s="51">
        <v>166590</v>
      </c>
      <c r="F36" s="177">
        <v>2.512</v>
      </c>
      <c r="G36" s="100">
        <f>E36*F36/1000</f>
        <v>418.47408000000001</v>
      </c>
    </row>
    <row r="37" spans="2:11" x14ac:dyDescent="0.25">
      <c r="B37" s="96"/>
      <c r="C37" s="51"/>
      <c r="D37" s="98"/>
      <c r="E37" s="51"/>
      <c r="F37" s="177"/>
      <c r="G37" s="100"/>
    </row>
    <row r="38" spans="2:11" x14ac:dyDescent="0.25">
      <c r="B38" s="105"/>
      <c r="C38" s="106"/>
      <c r="D38" s="106"/>
      <c r="E38" s="107"/>
      <c r="F38" s="108"/>
      <c r="G38" s="109"/>
    </row>
    <row r="39" spans="2:11" x14ac:dyDescent="0.25">
      <c r="B39" s="92" t="s">
        <v>689</v>
      </c>
      <c r="C39" s="106"/>
      <c r="D39" s="106"/>
      <c r="E39" s="107"/>
      <c r="F39" s="108"/>
      <c r="G39" s="109"/>
    </row>
    <row r="40" spans="2:11" x14ac:dyDescent="0.25">
      <c r="B40" s="105"/>
      <c r="C40" s="106"/>
      <c r="D40" s="106"/>
      <c r="E40" s="107"/>
      <c r="F40" s="108"/>
      <c r="G40" s="109"/>
    </row>
    <row r="41" spans="2:11" ht="41.4" x14ac:dyDescent="0.25">
      <c r="B41" s="94" t="s">
        <v>500</v>
      </c>
      <c r="C41" s="94" t="s">
        <v>515</v>
      </c>
      <c r="D41" s="93" t="s">
        <v>53</v>
      </c>
      <c r="E41" s="95" t="s">
        <v>54</v>
      </c>
      <c r="F41" s="94" t="s">
        <v>55</v>
      </c>
      <c r="G41" s="94" t="s">
        <v>552</v>
      </c>
    </row>
    <row r="42" spans="2:11" x14ac:dyDescent="0.25">
      <c r="B42" s="96" t="s">
        <v>504</v>
      </c>
      <c r="C42" s="51" t="s">
        <v>514</v>
      </c>
      <c r="D42" s="98" t="str">
        <f>IF(Overview!$C$15="","",Overview!$C$15)</f>
        <v>2021-22</v>
      </c>
      <c r="E42" s="51">
        <v>2117</v>
      </c>
      <c r="F42" s="177">
        <v>2.512</v>
      </c>
      <c r="G42" s="100">
        <f>E42*F42/1000</f>
        <v>5.3179040000000004</v>
      </c>
    </row>
    <row r="43" spans="2:11" x14ac:dyDescent="0.25">
      <c r="B43" s="96" t="s">
        <v>503</v>
      </c>
      <c r="C43" s="51" t="s">
        <v>514</v>
      </c>
      <c r="D43" s="98" t="str">
        <f>IF(Overview!$C$15="","",Overview!$C$15)</f>
        <v>2021-22</v>
      </c>
      <c r="E43" s="51">
        <v>821</v>
      </c>
      <c r="F43" s="177">
        <v>2.512</v>
      </c>
      <c r="G43" s="100">
        <f t="shared" ref="G43:G44" si="2">E43*F43/1000</f>
        <v>2.0623519999999997</v>
      </c>
    </row>
    <row r="44" spans="2:11" x14ac:dyDescent="0.25">
      <c r="B44" s="96"/>
      <c r="C44" s="51"/>
      <c r="D44" s="98"/>
      <c r="E44" s="51"/>
      <c r="F44" s="177"/>
      <c r="G44" s="100"/>
    </row>
    <row r="45" spans="2:11" x14ac:dyDescent="0.25">
      <c r="B45" s="105"/>
      <c r="C45" s="106"/>
      <c r="D45" s="106"/>
      <c r="E45" s="107"/>
      <c r="F45" s="108"/>
      <c r="G45" s="109"/>
    </row>
    <row r="46" spans="2:11" x14ac:dyDescent="0.25">
      <c r="B46" s="92" t="s">
        <v>690</v>
      </c>
      <c r="C46" s="101"/>
      <c r="D46" s="101"/>
      <c r="E46" s="91"/>
      <c r="F46" s="101"/>
      <c r="G46" s="101"/>
    </row>
    <row r="47" spans="2:11" x14ac:dyDescent="0.25">
      <c r="B47" s="91"/>
      <c r="C47" s="101"/>
      <c r="D47" s="101"/>
      <c r="E47" s="91"/>
      <c r="F47" s="101"/>
      <c r="G47" s="101"/>
    </row>
    <row r="48" spans="2:11" ht="30" x14ac:dyDescent="0.25">
      <c r="B48" s="94" t="s">
        <v>52</v>
      </c>
      <c r="C48" s="94" t="s">
        <v>515</v>
      </c>
      <c r="D48" s="93" t="s">
        <v>53</v>
      </c>
      <c r="E48" s="95" t="s">
        <v>54</v>
      </c>
      <c r="F48" s="94" t="s">
        <v>55</v>
      </c>
      <c r="G48" s="94" t="s">
        <v>552</v>
      </c>
    </row>
    <row r="49" spans="2:7" x14ac:dyDescent="0.25">
      <c r="B49" s="96" t="s">
        <v>526</v>
      </c>
      <c r="C49" s="51" t="s">
        <v>514</v>
      </c>
      <c r="D49" s="98" t="str">
        <f>IF(Overview!$C$15="","",Overview!$C$15)</f>
        <v>2021-22</v>
      </c>
      <c r="E49" s="51">
        <v>57600</v>
      </c>
      <c r="F49" s="177">
        <v>2.512</v>
      </c>
      <c r="G49" s="100">
        <f>E49*F49/1000</f>
        <v>144.69120000000001</v>
      </c>
    </row>
    <row r="50" spans="2:7" x14ac:dyDescent="0.25">
      <c r="B50" s="96"/>
      <c r="C50" s="51"/>
      <c r="D50" s="98"/>
      <c r="E50" s="51"/>
      <c r="F50" s="177"/>
      <c r="G50" s="100" t="str">
        <f t="shared" ref="G50:G51" si="3">IF(E50="","Enter Consumption Figure",(E50*F50)/1000)</f>
        <v>Enter Consumption Figure</v>
      </c>
    </row>
    <row r="51" spans="2:7" x14ac:dyDescent="0.25">
      <c r="B51" s="96"/>
      <c r="C51" s="51"/>
      <c r="D51" s="98"/>
      <c r="E51" s="51"/>
      <c r="F51" s="177"/>
      <c r="G51" s="100" t="str">
        <f t="shared" si="3"/>
        <v>Enter Consumption Figure</v>
      </c>
    </row>
    <row r="52" spans="2:7" x14ac:dyDescent="0.25">
      <c r="B52" s="105"/>
      <c r="C52" s="106"/>
      <c r="D52" s="106"/>
      <c r="E52" s="107"/>
      <c r="F52" s="108"/>
      <c r="G52" s="109"/>
    </row>
    <row r="53" spans="2:7" ht="14.4" thickBot="1" x14ac:dyDescent="0.3">
      <c r="B53" s="59"/>
      <c r="C53" s="59"/>
      <c r="D53" s="59"/>
      <c r="E53" s="59"/>
      <c r="F53" s="59"/>
      <c r="G53" s="59"/>
    </row>
    <row r="54" spans="2:7" x14ac:dyDescent="0.25">
      <c r="B54" s="56"/>
      <c r="C54" s="56"/>
      <c r="D54" s="56"/>
      <c r="E54" s="56"/>
      <c r="F54" s="56"/>
      <c r="G54" s="56"/>
    </row>
    <row r="55" spans="2:7" x14ac:dyDescent="0.25">
      <c r="B55" s="110" t="s">
        <v>548</v>
      </c>
      <c r="C55" s="111"/>
      <c r="D55" s="111"/>
      <c r="E55" s="111"/>
      <c r="F55" s="111"/>
      <c r="G55" s="111"/>
    </row>
    <row r="56" spans="2:7" ht="28.8" customHeight="1" x14ac:dyDescent="0.25">
      <c r="B56" s="211" t="s">
        <v>691</v>
      </c>
      <c r="C56" s="211"/>
      <c r="D56" s="211"/>
      <c r="E56" s="211"/>
      <c r="F56" s="211"/>
      <c r="G56" s="211"/>
    </row>
    <row r="57" spans="2:7" ht="28.8" customHeight="1" x14ac:dyDescent="0.25">
      <c r="B57" s="211" t="s">
        <v>688</v>
      </c>
      <c r="C57" s="211"/>
      <c r="D57" s="211"/>
      <c r="E57" s="211"/>
      <c r="F57" s="211"/>
      <c r="G57" s="211"/>
    </row>
    <row r="58" spans="2:7" ht="28.8" customHeight="1" x14ac:dyDescent="0.25">
      <c r="B58" s="211" t="s">
        <v>724</v>
      </c>
      <c r="C58" s="211"/>
      <c r="D58" s="211"/>
      <c r="E58" s="211"/>
      <c r="F58" s="211"/>
      <c r="G58" s="211"/>
    </row>
    <row r="59" spans="2:7" ht="62.4" customHeight="1" x14ac:dyDescent="0.25">
      <c r="B59" s="211" t="s">
        <v>725</v>
      </c>
      <c r="C59" s="211"/>
      <c r="D59" s="211"/>
      <c r="E59" s="211"/>
      <c r="F59" s="211"/>
      <c r="G59" s="211"/>
    </row>
    <row r="60" spans="2:7" ht="28.8" customHeight="1" x14ac:dyDescent="0.25">
      <c r="B60" s="211" t="s">
        <v>692</v>
      </c>
      <c r="C60" s="211"/>
      <c r="D60" s="211"/>
      <c r="E60" s="211"/>
      <c r="F60" s="211"/>
      <c r="G60" s="211"/>
    </row>
    <row r="61" spans="2:7" ht="28.8" customHeight="1" x14ac:dyDescent="0.25">
      <c r="B61" s="211" t="s">
        <v>734</v>
      </c>
      <c r="C61" s="211"/>
      <c r="D61" s="211"/>
      <c r="E61" s="211"/>
      <c r="F61" s="211"/>
      <c r="G61" s="211"/>
    </row>
    <row r="62" spans="2:7" ht="28.8" customHeight="1" x14ac:dyDescent="0.25">
      <c r="B62" s="211" t="s">
        <v>732</v>
      </c>
      <c r="C62" s="211"/>
      <c r="D62" s="211"/>
      <c r="E62" s="211"/>
      <c r="F62" s="211"/>
      <c r="G62" s="211"/>
    </row>
    <row r="63" spans="2:7" ht="28.8" customHeight="1" x14ac:dyDescent="0.25">
      <c r="B63" s="211" t="s">
        <v>733</v>
      </c>
      <c r="C63" s="211"/>
      <c r="D63" s="211"/>
      <c r="E63" s="211"/>
      <c r="F63" s="211"/>
      <c r="G63" s="211"/>
    </row>
    <row r="64" spans="2:7" x14ac:dyDescent="0.25">
      <c r="B64" s="175"/>
      <c r="C64" s="175"/>
      <c r="D64" s="175"/>
      <c r="E64" s="175"/>
      <c r="F64" s="175"/>
      <c r="G64" s="175"/>
    </row>
    <row r="65" spans="2:7" x14ac:dyDescent="0.25">
      <c r="B65" s="175"/>
      <c r="C65" s="175"/>
      <c r="D65" s="175"/>
      <c r="E65" s="175"/>
      <c r="F65" s="175"/>
      <c r="G65" s="175"/>
    </row>
    <row r="66" spans="2:7" x14ac:dyDescent="0.25">
      <c r="B66" s="175"/>
      <c r="C66" s="175"/>
      <c r="D66" s="175"/>
      <c r="E66" s="175"/>
      <c r="F66" s="175"/>
      <c r="G66" s="175"/>
    </row>
    <row r="67" spans="2:7" x14ac:dyDescent="0.25">
      <c r="B67" s="175"/>
      <c r="C67" s="175"/>
      <c r="D67" s="175"/>
      <c r="E67" s="175"/>
      <c r="F67" s="175"/>
      <c r="G67" s="175"/>
    </row>
    <row r="68" spans="2:7" x14ac:dyDescent="0.25">
      <c r="B68" s="175"/>
      <c r="C68" s="175"/>
      <c r="D68" s="175"/>
      <c r="E68" s="175"/>
      <c r="F68" s="175"/>
      <c r="G68" s="175"/>
    </row>
    <row r="69" spans="2:7" x14ac:dyDescent="0.25">
      <c r="B69" s="175"/>
      <c r="C69" s="175"/>
      <c r="D69" s="175"/>
      <c r="E69" s="175"/>
      <c r="F69" s="175"/>
      <c r="G69" s="175"/>
    </row>
    <row r="70" spans="2:7" x14ac:dyDescent="0.25">
      <c r="B70" s="175"/>
      <c r="C70" s="175"/>
      <c r="D70" s="175"/>
      <c r="E70" s="175"/>
      <c r="F70" s="175"/>
      <c r="G70" s="175"/>
    </row>
    <row r="71" spans="2:7" x14ac:dyDescent="0.25">
      <c r="B71" s="175"/>
      <c r="C71" s="175"/>
      <c r="D71" s="175"/>
      <c r="E71" s="175"/>
      <c r="F71" s="175"/>
      <c r="G71" s="175"/>
    </row>
    <row r="72" spans="2:7" x14ac:dyDescent="0.25">
      <c r="B72" s="175"/>
      <c r="C72" s="175"/>
      <c r="D72" s="175"/>
      <c r="E72" s="175"/>
      <c r="F72" s="175"/>
      <c r="G72" s="175"/>
    </row>
    <row r="73" spans="2:7" x14ac:dyDescent="0.25">
      <c r="B73" s="175"/>
      <c r="C73" s="175"/>
      <c r="D73" s="175"/>
      <c r="E73" s="175"/>
      <c r="F73" s="175"/>
      <c r="G73" s="175"/>
    </row>
    <row r="74" spans="2:7" x14ac:dyDescent="0.25">
      <c r="B74" s="175"/>
      <c r="C74" s="175"/>
      <c r="D74" s="175"/>
      <c r="E74" s="175"/>
      <c r="F74" s="175"/>
      <c r="G74" s="175"/>
    </row>
    <row r="75" spans="2:7" x14ac:dyDescent="0.25">
      <c r="B75" s="175"/>
      <c r="C75" s="175"/>
      <c r="D75" s="175"/>
      <c r="E75" s="175"/>
      <c r="F75" s="175"/>
      <c r="G75" s="175"/>
    </row>
    <row r="76" spans="2:7" x14ac:dyDescent="0.25">
      <c r="B76" s="175"/>
      <c r="C76" s="175"/>
      <c r="D76" s="175"/>
      <c r="E76" s="175"/>
      <c r="F76" s="175"/>
      <c r="G76" s="175"/>
    </row>
    <row r="77" spans="2:7" x14ac:dyDescent="0.25">
      <c r="B77" s="175"/>
      <c r="C77" s="175"/>
      <c r="D77" s="175"/>
      <c r="E77" s="175"/>
      <c r="F77" s="175"/>
      <c r="G77" s="175"/>
    </row>
    <row r="79" spans="2:7" s="56" customFormat="1" x14ac:dyDescent="0.25">
      <c r="B79" s="83" t="s">
        <v>543</v>
      </c>
      <c r="C79" s="84"/>
      <c r="D79" s="84"/>
      <c r="E79" s="52"/>
      <c r="F79" s="52"/>
      <c r="G79" s="52"/>
    </row>
    <row r="80" spans="2:7" s="56" customFormat="1" ht="14.1" customHeight="1" x14ac:dyDescent="0.25">
      <c r="B80" s="201" t="s">
        <v>586</v>
      </c>
      <c r="C80" s="201"/>
      <c r="D80" s="201"/>
      <c r="E80" s="52"/>
      <c r="F80" s="52"/>
      <c r="G80" s="52"/>
    </row>
    <row r="81" spans="2:7" s="56" customFormat="1" x14ac:dyDescent="0.25">
      <c r="B81" s="52"/>
      <c r="C81" s="52"/>
      <c r="D81" s="52"/>
      <c r="E81" s="52"/>
      <c r="F81" s="52"/>
      <c r="G81" s="52"/>
    </row>
    <row r="82" spans="2:7" s="56" customFormat="1" x14ac:dyDescent="0.25">
      <c r="B82" s="52"/>
      <c r="C82" s="52"/>
      <c r="D82" s="52"/>
      <c r="E82" s="52"/>
      <c r="F82" s="52"/>
      <c r="G82" s="52"/>
    </row>
    <row r="83" spans="2:7" s="56" customFormat="1" x14ac:dyDescent="0.25">
      <c r="B83" s="52"/>
      <c r="C83" s="52"/>
      <c r="D83" s="52"/>
      <c r="E83" s="52"/>
      <c r="F83" s="52"/>
      <c r="G83" s="52"/>
    </row>
    <row r="84" spans="2:7" s="56" customFormat="1" x14ac:dyDescent="0.25">
      <c r="B84" s="52"/>
      <c r="C84" s="52"/>
      <c r="D84" s="52"/>
      <c r="E84" s="52"/>
      <c r="F84" s="52"/>
      <c r="G84" s="52"/>
    </row>
    <row r="85" spans="2:7" s="56" customFormat="1" x14ac:dyDescent="0.25">
      <c r="B85" s="52"/>
      <c r="C85" s="52"/>
      <c r="D85" s="52"/>
      <c r="E85" s="52"/>
      <c r="F85" s="52"/>
      <c r="G85" s="52"/>
    </row>
    <row r="86" spans="2:7" s="56" customFormat="1" x14ac:dyDescent="0.25">
      <c r="B86" s="52"/>
      <c r="C86" s="52"/>
      <c r="D86" s="52"/>
      <c r="E86" s="52"/>
      <c r="F86" s="52"/>
      <c r="G86" s="52"/>
    </row>
    <row r="87" spans="2:7" s="56" customFormat="1" x14ac:dyDescent="0.25">
      <c r="B87" s="52"/>
      <c r="C87" s="52"/>
      <c r="D87" s="52"/>
      <c r="E87" s="52"/>
      <c r="F87" s="52"/>
      <c r="G87" s="52"/>
    </row>
    <row r="88" spans="2:7" s="56" customFormat="1" x14ac:dyDescent="0.25">
      <c r="B88" s="52"/>
      <c r="C88" s="52"/>
      <c r="D88" s="52"/>
      <c r="E88" s="52"/>
      <c r="F88" s="52"/>
      <c r="G88" s="52"/>
    </row>
    <row r="89" spans="2:7" s="56" customFormat="1" x14ac:dyDescent="0.25">
      <c r="B89" s="52"/>
      <c r="C89" s="52"/>
      <c r="D89" s="52"/>
      <c r="E89" s="52"/>
      <c r="F89" s="52"/>
      <c r="G89" s="52"/>
    </row>
    <row r="90" spans="2:7" s="56" customFormat="1" x14ac:dyDescent="0.25">
      <c r="B90" s="52"/>
      <c r="C90" s="52"/>
      <c r="D90" s="52"/>
      <c r="E90" s="52"/>
      <c r="F90" s="52"/>
      <c r="G90" s="52"/>
    </row>
    <row r="91" spans="2:7" s="56" customFormat="1" x14ac:dyDescent="0.25">
      <c r="B91" s="52"/>
      <c r="C91" s="52"/>
      <c r="D91" s="52"/>
      <c r="E91" s="52"/>
      <c r="F91" s="52"/>
      <c r="G91" s="52"/>
    </row>
  </sheetData>
  <mergeCells count="9">
    <mergeCell ref="B80:D80"/>
    <mergeCell ref="B56:G56"/>
    <mergeCell ref="B57:G57"/>
    <mergeCell ref="B58:G58"/>
    <mergeCell ref="B59:G59"/>
    <mergeCell ref="B60:G60"/>
    <mergeCell ref="B61:G61"/>
    <mergeCell ref="B62:G62"/>
    <mergeCell ref="B63:G63"/>
  </mergeCells>
  <conditionalFormatting sqref="G38:G40 G42:G45 G49:G52">
    <cfRule type="cellIs" dxfId="36" priority="14" operator="equal">
      <formula>"Enter Consumption Figure"</formula>
    </cfRule>
  </conditionalFormatting>
  <conditionalFormatting sqref="G31">
    <cfRule type="cellIs" dxfId="35" priority="12" operator="equal">
      <formula>"Enter Consumption Figure"</formula>
    </cfRule>
  </conditionalFormatting>
  <conditionalFormatting sqref="G24:G26">
    <cfRule type="cellIs" dxfId="34" priority="11" operator="equal">
      <formula>"Enter Consumption Figure"</formula>
    </cfRule>
  </conditionalFormatting>
  <conditionalFormatting sqref="G36">
    <cfRule type="cellIs" dxfId="33" priority="3" operator="equal">
      <formula>"Enter Consumption Figure"</formula>
    </cfRule>
  </conditionalFormatting>
  <conditionalFormatting sqref="G17:G19">
    <cfRule type="cellIs" dxfId="32" priority="2" operator="equal">
      <formula>"Enter Consumption Figure"</formula>
    </cfRule>
  </conditionalFormatting>
  <conditionalFormatting sqref="G37">
    <cfRule type="cellIs" dxfId="31" priority="1" operator="equal">
      <formula>"Enter Consumption Figure"</formula>
    </cfRule>
  </conditionalFormatting>
  <dataValidations count="3">
    <dataValidation type="custom" allowBlank="1" showInputMessage="1" showErrorMessage="1" errorTitle="Not a Valid Value" error="The data entered is not a valid value, please click the &quot;Retry&quot; button and enter the consumption figure in a number format." sqref="E24:E31 F27:G30 E17:E19 E36:E40 E49:E52 E42:E45">
      <formula1>ISNUMBER(E17)</formula1>
    </dataValidation>
    <dataValidation allowBlank="1" showErrorMessage="1" promptTitle="Consumption Units" prompt="Please select whether Fleet data is reported in Miles or Litres" sqref="C38:C40 C52 C45"/>
    <dataValidation allowBlank="1" showInputMessage="1" showErrorMessage="1" error="Please select consumption units" promptTitle="Consumption Units" prompt="Please select whether Fleet data is reported in Miles or Litres" sqref="C49:C51 C42:C44"/>
  </dataValidation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Please select consumption units" promptTitle="Consumption Units" prompt="Please select whether Heating data is reported in kWh (Gross CV) or Litres">
          <x14:formula1>
            <xm:f>'List Tab'!$T$4:$T$5</xm:f>
          </x14:formula1>
          <xm:sqref>C17:C19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C18B"/>
  </sheetPr>
  <dimension ref="B1:I58"/>
  <sheetViews>
    <sheetView showGridLines="0" topLeftCell="A14" zoomScaleNormal="100" workbookViewId="0">
      <selection activeCell="G30" activeCellId="2" sqref="G18:G20 G25 G30"/>
    </sheetView>
  </sheetViews>
  <sheetFormatPr defaultColWidth="10.59765625" defaultRowHeight="13.8" x14ac:dyDescent="0.25"/>
  <cols>
    <col min="1" max="1" width="8.59765625" style="52" customWidth="1"/>
    <col min="2" max="2" width="42.59765625" style="52" customWidth="1"/>
    <col min="3" max="3" width="28.69921875" style="52" bestFit="1" customWidth="1"/>
    <col min="4" max="4" width="7.796875" style="52" bestFit="1" customWidth="1"/>
    <col min="5" max="5" width="13.09765625" style="52" bestFit="1" customWidth="1"/>
    <col min="6" max="6" width="11.296875" style="52" bestFit="1" customWidth="1"/>
    <col min="7" max="8" width="23" style="52" bestFit="1" customWidth="1"/>
    <col min="9" max="9" width="8.59765625" style="52" customWidth="1"/>
    <col min="10" max="16384" width="10.59765625" style="52"/>
  </cols>
  <sheetData>
    <row r="1" spans="2:9" s="56" customFormat="1" x14ac:dyDescent="0.25"/>
    <row r="2" spans="2:9" s="56" customFormat="1" x14ac:dyDescent="0.25"/>
    <row r="3" spans="2:9" s="56" customFormat="1" x14ac:dyDescent="0.25"/>
    <row r="4" spans="2:9" s="56" customFormat="1" x14ac:dyDescent="0.25">
      <c r="F4" s="52"/>
      <c r="G4" s="52"/>
      <c r="H4" s="52"/>
    </row>
    <row r="5" spans="2:9" s="56" customFormat="1" x14ac:dyDescent="0.25">
      <c r="F5" s="52"/>
      <c r="G5" s="52"/>
      <c r="H5" s="52"/>
    </row>
    <row r="6" spans="2:9" s="56" customFormat="1" x14ac:dyDescent="0.25">
      <c r="F6" s="52"/>
      <c r="G6" s="52"/>
      <c r="H6" s="52"/>
    </row>
    <row r="7" spans="2:9" s="56" customFormat="1" x14ac:dyDescent="0.25">
      <c r="F7" s="52"/>
      <c r="G7" s="52"/>
      <c r="H7" s="52"/>
    </row>
    <row r="8" spans="2:9" s="56" customFormat="1" x14ac:dyDescent="0.25">
      <c r="B8" s="212" t="s">
        <v>542</v>
      </c>
      <c r="C8" s="212"/>
      <c r="E8" s="52"/>
      <c r="F8" s="52"/>
      <c r="G8" s="52"/>
    </row>
    <row r="9" spans="2:9" s="56" customFormat="1" x14ac:dyDescent="0.25">
      <c r="B9" s="213" t="s">
        <v>458</v>
      </c>
      <c r="C9" s="213"/>
      <c r="E9" s="52"/>
      <c r="F9" s="52"/>
      <c r="G9" s="52"/>
    </row>
    <row r="10" spans="2:9" s="56" customFormat="1" x14ac:dyDescent="0.25">
      <c r="B10" s="214" t="s">
        <v>461</v>
      </c>
      <c r="C10" s="214"/>
      <c r="E10" s="52"/>
      <c r="F10" s="52"/>
      <c r="G10" s="52"/>
    </row>
    <row r="11" spans="2:9" s="56" customFormat="1" x14ac:dyDescent="0.25">
      <c r="B11" s="215" t="s">
        <v>459</v>
      </c>
      <c r="C11" s="215"/>
      <c r="E11" s="52"/>
      <c r="F11" s="52"/>
      <c r="G11" s="52"/>
    </row>
    <row r="12" spans="2:9" ht="14.4" thickBot="1" x14ac:dyDescent="0.3">
      <c r="B12" s="113"/>
      <c r="C12" s="113"/>
      <c r="D12" s="113"/>
      <c r="E12" s="113"/>
      <c r="F12" s="113"/>
      <c r="G12" s="113"/>
      <c r="H12" s="113"/>
      <c r="I12" s="113"/>
    </row>
    <row r="13" spans="2:9" x14ac:dyDescent="0.25">
      <c r="B13" s="91"/>
      <c r="C13" s="91"/>
      <c r="D13" s="91"/>
      <c r="E13" s="91"/>
      <c r="F13" s="91"/>
      <c r="G13" s="91"/>
      <c r="H13" s="91"/>
    </row>
    <row r="14" spans="2:9" ht="21" x14ac:dyDescent="0.25">
      <c r="B14" s="90" t="s">
        <v>44</v>
      </c>
      <c r="C14" s="91"/>
      <c r="D14" s="91"/>
      <c r="E14" s="91"/>
      <c r="F14" s="91"/>
      <c r="G14" s="91"/>
      <c r="H14" s="91"/>
    </row>
    <row r="15" spans="2:9" x14ac:dyDescent="0.25">
      <c r="B15" s="92" t="s">
        <v>693</v>
      </c>
      <c r="C15" s="91"/>
      <c r="D15" s="91"/>
      <c r="E15" s="91"/>
      <c r="F15" s="91"/>
      <c r="G15" s="91"/>
      <c r="H15" s="91"/>
    </row>
    <row r="16" spans="2:9" x14ac:dyDescent="0.25">
      <c r="B16" s="91"/>
      <c r="C16" s="91"/>
      <c r="D16" s="91"/>
      <c r="E16" s="91"/>
      <c r="F16" s="91"/>
      <c r="G16" s="91"/>
      <c r="H16" s="91"/>
    </row>
    <row r="17" spans="2:8" ht="30" x14ac:dyDescent="0.25">
      <c r="B17" s="94" t="s">
        <v>727</v>
      </c>
      <c r="C17" s="93" t="s">
        <v>449</v>
      </c>
      <c r="D17" s="93" t="s">
        <v>53</v>
      </c>
      <c r="E17" s="93" t="s">
        <v>54</v>
      </c>
      <c r="F17" s="94" t="s">
        <v>55</v>
      </c>
      <c r="G17" s="94" t="s">
        <v>552</v>
      </c>
      <c r="H17" s="91"/>
    </row>
    <row r="18" spans="2:8" x14ac:dyDescent="0.25">
      <c r="B18" s="96" t="s">
        <v>726</v>
      </c>
      <c r="C18" s="97" t="s">
        <v>26</v>
      </c>
      <c r="D18" s="98" t="str">
        <f>IF(Overview!$C$15="","",Overview!$C$15)</f>
        <v>2021-22</v>
      </c>
      <c r="E18" s="51">
        <v>7215</v>
      </c>
      <c r="F18" s="177">
        <v>0.21199999999999999</v>
      </c>
      <c r="G18" s="100">
        <f t="shared" ref="G18:G19" si="0">IF(E18="","Enter Consumption Figure",(E18*F18)/1000)</f>
        <v>1.5295799999999999</v>
      </c>
      <c r="H18" s="91"/>
    </row>
    <row r="19" spans="2:8" x14ac:dyDescent="0.25">
      <c r="B19" s="96" t="s">
        <v>728</v>
      </c>
      <c r="C19" s="97" t="s">
        <v>26</v>
      </c>
      <c r="D19" s="98" t="str">
        <f>IF(Overview!$C$15="","",Overview!$C$15)</f>
        <v>2021-22</v>
      </c>
      <c r="E19" s="51">
        <v>8100</v>
      </c>
      <c r="F19" s="177">
        <v>0.21199999999999999</v>
      </c>
      <c r="G19" s="100">
        <f t="shared" si="0"/>
        <v>1.7172000000000001</v>
      </c>
      <c r="H19" s="91"/>
    </row>
    <row r="20" spans="2:8" x14ac:dyDescent="0.25">
      <c r="B20" s="96" t="s">
        <v>729</v>
      </c>
      <c r="C20" s="97" t="s">
        <v>26</v>
      </c>
      <c r="D20" s="98" t="str">
        <f>IF(Overview!$C$15="","",Overview!$C$15)</f>
        <v>2021-22</v>
      </c>
      <c r="E20" s="51">
        <v>9030</v>
      </c>
      <c r="F20" s="177">
        <v>0.21199999999999999</v>
      </c>
      <c r="G20" s="100">
        <f>IF(E20="","Enter Consumption Figure",(E20*F20)/1000)</f>
        <v>1.9143599999999998</v>
      </c>
      <c r="H20" s="91"/>
    </row>
    <row r="21" spans="2:8" x14ac:dyDescent="0.25">
      <c r="B21" s="110"/>
      <c r="C21" s="148"/>
      <c r="D21" s="136"/>
      <c r="E21" s="136"/>
      <c r="F21" s="136"/>
      <c r="G21" s="136"/>
      <c r="H21" s="91"/>
    </row>
    <row r="22" spans="2:8" x14ac:dyDescent="0.25">
      <c r="B22" s="92" t="s">
        <v>730</v>
      </c>
      <c r="C22" s="91"/>
      <c r="D22" s="91"/>
      <c r="E22" s="91"/>
      <c r="F22" s="91"/>
      <c r="G22" s="91"/>
      <c r="H22" s="91"/>
    </row>
    <row r="23" spans="2:8" x14ac:dyDescent="0.25">
      <c r="B23" s="91"/>
      <c r="C23" s="91"/>
      <c r="D23" s="91"/>
      <c r="E23" s="91"/>
      <c r="F23" s="91"/>
      <c r="G23" s="91"/>
      <c r="H23" s="91"/>
    </row>
    <row r="24" spans="2:8" ht="30" x14ac:dyDescent="0.25">
      <c r="B24" s="93" t="s">
        <v>52</v>
      </c>
      <c r="C24" s="93" t="s">
        <v>449</v>
      </c>
      <c r="D24" s="93" t="s">
        <v>53</v>
      </c>
      <c r="E24" s="93" t="s">
        <v>54</v>
      </c>
      <c r="F24" s="94" t="s">
        <v>55</v>
      </c>
      <c r="G24" s="94" t="s">
        <v>552</v>
      </c>
      <c r="H24" s="91"/>
    </row>
    <row r="25" spans="2:8" x14ac:dyDescent="0.25">
      <c r="B25" s="96" t="s">
        <v>40</v>
      </c>
      <c r="C25" s="97" t="s">
        <v>26</v>
      </c>
      <c r="D25" s="98" t="str">
        <f>IF(Overview!$C$15="","",Overview!$C$15)</f>
        <v>2021-22</v>
      </c>
      <c r="E25" s="51">
        <v>1195377.3999999999</v>
      </c>
      <c r="F25" s="177">
        <v>0.21199999999999999</v>
      </c>
      <c r="G25" s="100">
        <f t="shared" ref="G25" si="1">IF(E25="","Enter Consumption Figure",(E25*F25)/1000)</f>
        <v>253.42000879999998</v>
      </c>
      <c r="H25" s="91"/>
    </row>
    <row r="26" spans="2:8" x14ac:dyDescent="0.25">
      <c r="B26" s="110"/>
      <c r="C26" s="148"/>
      <c r="D26" s="136"/>
      <c r="E26" s="136"/>
      <c r="F26" s="136"/>
      <c r="G26" s="136"/>
      <c r="H26" s="91"/>
    </row>
    <row r="27" spans="2:8" x14ac:dyDescent="0.25">
      <c r="B27" s="92" t="s">
        <v>763</v>
      </c>
      <c r="C27" s="91"/>
      <c r="D27" s="91"/>
      <c r="E27" s="91"/>
      <c r="F27" s="91"/>
      <c r="G27" s="91"/>
      <c r="H27" s="91"/>
    </row>
    <row r="28" spans="2:8" x14ac:dyDescent="0.25">
      <c r="B28" s="91"/>
      <c r="C28" s="91"/>
      <c r="D28" s="91"/>
      <c r="E28" s="91"/>
      <c r="F28" s="91"/>
      <c r="G28" s="91"/>
      <c r="H28" s="91"/>
    </row>
    <row r="29" spans="2:8" ht="30" x14ac:dyDescent="0.25">
      <c r="B29" s="93" t="s">
        <v>52</v>
      </c>
      <c r="C29" s="93" t="s">
        <v>449</v>
      </c>
      <c r="D29" s="93" t="s">
        <v>53</v>
      </c>
      <c r="E29" s="93" t="s">
        <v>54</v>
      </c>
      <c r="F29" s="94" t="s">
        <v>55</v>
      </c>
      <c r="G29" s="94" t="s">
        <v>552</v>
      </c>
      <c r="H29" s="91"/>
    </row>
    <row r="30" spans="2:8" x14ac:dyDescent="0.25">
      <c r="B30" s="246" t="s">
        <v>598</v>
      </c>
      <c r="C30" s="122" t="s">
        <v>25</v>
      </c>
      <c r="D30" s="123" t="str">
        <f>IF([1]Overview!$C$15="","",[1]Overview!$C$15)</f>
        <v>2021-22</v>
      </c>
      <c r="E30" s="51">
        <v>9221</v>
      </c>
      <c r="F30" s="124">
        <f>IFERROR(VLOOKUP([1]Overview!$C$15,'[1]GHG Emission Factors'!$B:$DJ,51,0),"")</f>
        <v>8.097E-2</v>
      </c>
      <c r="G30" s="125">
        <f t="shared" ref="G30" si="2">IF(E30="","Enter Consumption Figure",(E30*F30)/1000)</f>
        <v>0.74662437000000004</v>
      </c>
      <c r="H30" s="91"/>
    </row>
    <row r="31" spans="2:8" ht="14.4" thickBot="1" x14ac:dyDescent="0.3">
      <c r="B31" s="59"/>
      <c r="C31" s="59"/>
      <c r="D31" s="59"/>
      <c r="E31" s="59"/>
      <c r="F31" s="59"/>
      <c r="G31" s="59"/>
      <c r="H31" s="91"/>
    </row>
    <row r="32" spans="2:8" x14ac:dyDescent="0.25">
      <c r="B32" s="91"/>
      <c r="C32" s="91"/>
      <c r="D32" s="91"/>
      <c r="E32" s="91"/>
      <c r="F32" s="91"/>
      <c r="G32" s="91"/>
      <c r="H32" s="91"/>
    </row>
    <row r="33" spans="2:9" s="56" customFormat="1" x14ac:dyDescent="0.25">
      <c r="B33" s="110" t="s">
        <v>548</v>
      </c>
      <c r="C33" s="111"/>
      <c r="D33" s="111"/>
      <c r="E33" s="111"/>
      <c r="F33" s="111"/>
      <c r="G33" s="111"/>
      <c r="H33" s="91"/>
      <c r="I33" s="52"/>
    </row>
    <row r="34" spans="2:9" s="56" customFormat="1" ht="31.2" customHeight="1" x14ac:dyDescent="0.25">
      <c r="B34" s="211" t="s">
        <v>694</v>
      </c>
      <c r="C34" s="211"/>
      <c r="D34" s="211"/>
      <c r="E34" s="211"/>
      <c r="F34" s="211"/>
      <c r="G34" s="211"/>
      <c r="H34" s="91"/>
      <c r="I34" s="52"/>
    </row>
    <row r="35" spans="2:9" s="56" customFormat="1" ht="31.2" customHeight="1" x14ac:dyDescent="0.25">
      <c r="B35" s="211" t="s">
        <v>695</v>
      </c>
      <c r="C35" s="211"/>
      <c r="D35" s="211"/>
      <c r="E35" s="211"/>
      <c r="F35" s="211"/>
      <c r="G35" s="211"/>
      <c r="H35" s="91"/>
      <c r="I35" s="52"/>
    </row>
    <row r="36" spans="2:9" s="56" customFormat="1" ht="31.2" customHeight="1" x14ac:dyDescent="0.25">
      <c r="B36" s="211" t="s">
        <v>731</v>
      </c>
      <c r="C36" s="211"/>
      <c r="D36" s="211"/>
      <c r="E36" s="211"/>
      <c r="F36" s="211"/>
      <c r="G36" s="211"/>
      <c r="H36" s="91"/>
      <c r="I36" s="52"/>
    </row>
    <row r="37" spans="2:9" s="56" customFormat="1" ht="31.2" customHeight="1" x14ac:dyDescent="0.25">
      <c r="B37" s="211"/>
      <c r="C37" s="211"/>
      <c r="D37" s="211"/>
      <c r="E37" s="211"/>
      <c r="F37" s="211"/>
      <c r="G37" s="211"/>
      <c r="H37" s="91"/>
      <c r="I37" s="52"/>
    </row>
    <row r="38" spans="2:9" s="56" customFormat="1" ht="31.2" customHeight="1" x14ac:dyDescent="0.25">
      <c r="B38" s="211"/>
      <c r="C38" s="211"/>
      <c r="D38" s="211"/>
      <c r="E38" s="211"/>
      <c r="F38" s="211"/>
      <c r="G38" s="211"/>
      <c r="H38" s="91"/>
      <c r="I38" s="52"/>
    </row>
    <row r="39" spans="2:9" s="56" customFormat="1" ht="31.2" customHeight="1" x14ac:dyDescent="0.25">
      <c r="B39" s="211"/>
      <c r="C39" s="211"/>
      <c r="D39" s="211"/>
      <c r="E39" s="211"/>
      <c r="F39" s="211"/>
      <c r="G39" s="211"/>
      <c r="H39" s="91"/>
      <c r="I39" s="52"/>
    </row>
    <row r="40" spans="2:9" s="56" customFormat="1" ht="31.2" customHeight="1" x14ac:dyDescent="0.25">
      <c r="B40" s="211"/>
      <c r="C40" s="211"/>
      <c r="D40" s="211"/>
      <c r="E40" s="211"/>
      <c r="F40" s="211"/>
      <c r="G40" s="211"/>
      <c r="H40" s="91"/>
      <c r="I40" s="52"/>
    </row>
    <row r="41" spans="2:9" s="56" customFormat="1" ht="31.2" customHeight="1" x14ac:dyDescent="0.25">
      <c r="B41" s="211"/>
      <c r="C41" s="211"/>
      <c r="D41" s="211"/>
      <c r="E41" s="211"/>
      <c r="F41" s="211"/>
      <c r="G41" s="211"/>
      <c r="H41" s="91"/>
      <c r="I41" s="52"/>
    </row>
    <row r="42" spans="2:9" s="56" customFormat="1" ht="31.2" customHeight="1" x14ac:dyDescent="0.25">
      <c r="B42" s="211"/>
      <c r="C42" s="211"/>
      <c r="D42" s="211"/>
      <c r="E42" s="211"/>
      <c r="F42" s="211"/>
      <c r="G42" s="211"/>
      <c r="H42" s="91"/>
      <c r="I42" s="52"/>
    </row>
    <row r="43" spans="2:9" s="56" customFormat="1" ht="31.2" customHeight="1" x14ac:dyDescent="0.25">
      <c r="B43" s="211"/>
      <c r="C43" s="211"/>
      <c r="D43" s="211"/>
      <c r="E43" s="211"/>
      <c r="F43" s="211"/>
      <c r="G43" s="211"/>
      <c r="H43" s="91"/>
      <c r="I43" s="52"/>
    </row>
    <row r="44" spans="2:9" s="56" customFormat="1" ht="31.2" customHeight="1" x14ac:dyDescent="0.25">
      <c r="B44" s="211"/>
      <c r="C44" s="211"/>
      <c r="D44" s="211"/>
      <c r="E44" s="211"/>
      <c r="F44" s="211"/>
      <c r="G44" s="211"/>
      <c r="H44" s="91"/>
      <c r="I44" s="52"/>
    </row>
    <row r="45" spans="2:9" s="56" customFormat="1" ht="31.2" customHeight="1" x14ac:dyDescent="0.25">
      <c r="B45" s="211"/>
      <c r="C45" s="211"/>
      <c r="D45" s="211"/>
      <c r="E45" s="211"/>
      <c r="F45" s="211"/>
      <c r="G45" s="211"/>
      <c r="H45" s="91"/>
      <c r="I45" s="52"/>
    </row>
    <row r="46" spans="2:9" s="56" customFormat="1" ht="31.2" customHeight="1" x14ac:dyDescent="0.25">
      <c r="B46" s="211"/>
      <c r="C46" s="211"/>
      <c r="D46" s="211"/>
      <c r="E46" s="211"/>
      <c r="F46" s="211"/>
      <c r="G46" s="211"/>
      <c r="H46" s="91"/>
      <c r="I46" s="52"/>
    </row>
    <row r="47" spans="2:9" s="56" customFormat="1" ht="31.2" customHeight="1" x14ac:dyDescent="0.25">
      <c r="B47" s="211"/>
      <c r="C47" s="211"/>
      <c r="D47" s="211"/>
      <c r="E47" s="211"/>
      <c r="F47" s="211"/>
      <c r="G47" s="211"/>
      <c r="H47" s="91"/>
      <c r="I47" s="52"/>
    </row>
    <row r="48" spans="2:9" s="56" customFormat="1" ht="31.2" customHeight="1" x14ac:dyDescent="0.25">
      <c r="B48" s="211"/>
      <c r="C48" s="211"/>
      <c r="D48" s="211"/>
      <c r="E48" s="211"/>
      <c r="F48" s="211"/>
      <c r="G48" s="211"/>
      <c r="H48" s="91"/>
      <c r="I48" s="52"/>
    </row>
    <row r="49" spans="2:9" s="56" customFormat="1" ht="31.2" customHeight="1" x14ac:dyDescent="0.25">
      <c r="B49" s="211"/>
      <c r="C49" s="211"/>
      <c r="D49" s="211"/>
      <c r="E49" s="211"/>
      <c r="F49" s="211"/>
      <c r="G49" s="211"/>
      <c r="H49" s="91"/>
      <c r="I49" s="52"/>
    </row>
    <row r="50" spans="2:9" x14ac:dyDescent="0.25">
      <c r="B50" s="175"/>
      <c r="C50" s="175"/>
      <c r="D50" s="175"/>
      <c r="E50" s="175"/>
      <c r="F50" s="175"/>
      <c r="G50" s="175"/>
      <c r="H50" s="91"/>
    </row>
    <row r="51" spans="2:9" x14ac:dyDescent="0.25">
      <c r="B51" s="175"/>
      <c r="C51" s="175"/>
      <c r="D51" s="175"/>
      <c r="E51" s="175"/>
      <c r="F51" s="175"/>
      <c r="G51" s="175"/>
      <c r="H51" s="91"/>
    </row>
    <row r="52" spans="2:9" x14ac:dyDescent="0.25">
      <c r="B52" s="175"/>
      <c r="C52" s="175"/>
      <c r="D52" s="175"/>
      <c r="E52" s="175"/>
      <c r="F52" s="175"/>
      <c r="G52" s="175"/>
      <c r="H52" s="91"/>
    </row>
    <row r="53" spans="2:9" x14ac:dyDescent="0.25">
      <c r="B53" s="175"/>
      <c r="C53" s="175"/>
      <c r="D53" s="175"/>
      <c r="E53" s="175"/>
      <c r="F53" s="175"/>
      <c r="G53" s="175"/>
      <c r="H53" s="91"/>
    </row>
    <row r="54" spans="2:9" x14ac:dyDescent="0.25">
      <c r="B54" s="175"/>
      <c r="C54" s="175"/>
      <c r="D54" s="175"/>
      <c r="E54" s="175"/>
      <c r="F54" s="175"/>
      <c r="G54" s="175"/>
      <c r="H54" s="91"/>
    </row>
    <row r="55" spans="2:9" x14ac:dyDescent="0.25">
      <c r="B55" s="175"/>
      <c r="C55" s="175"/>
      <c r="D55" s="175"/>
      <c r="E55" s="175"/>
      <c r="F55" s="175"/>
      <c r="G55" s="175"/>
      <c r="H55" s="91"/>
    </row>
    <row r="57" spans="2:9" x14ac:dyDescent="0.25">
      <c r="B57" s="83" t="s">
        <v>543</v>
      </c>
      <c r="C57" s="84"/>
      <c r="D57" s="84"/>
    </row>
    <row r="58" spans="2:9" x14ac:dyDescent="0.25">
      <c r="B58" s="201" t="s">
        <v>586</v>
      </c>
      <c r="C58" s="201"/>
      <c r="D58" s="201"/>
    </row>
  </sheetData>
  <mergeCells count="21">
    <mergeCell ref="B58:D58"/>
    <mergeCell ref="B8:C8"/>
    <mergeCell ref="B9:C9"/>
    <mergeCell ref="B10:C10"/>
    <mergeCell ref="B11:C11"/>
    <mergeCell ref="B34:G34"/>
    <mergeCell ref="B35:G35"/>
    <mergeCell ref="B36:G36"/>
    <mergeCell ref="B37:G37"/>
    <mergeCell ref="B38:G38"/>
    <mergeCell ref="B39:G39"/>
    <mergeCell ref="B40:G40"/>
    <mergeCell ref="B41:G41"/>
    <mergeCell ref="B42:G42"/>
    <mergeCell ref="B43:G43"/>
    <mergeCell ref="B49:G49"/>
    <mergeCell ref="B44:G44"/>
    <mergeCell ref="B45:G45"/>
    <mergeCell ref="B46:G46"/>
    <mergeCell ref="B47:G47"/>
    <mergeCell ref="B48:G48"/>
  </mergeCells>
  <conditionalFormatting sqref="G25">
    <cfRule type="cellIs" dxfId="30" priority="15" operator="equal">
      <formula>"Enter Consumption Figure"</formula>
    </cfRule>
  </conditionalFormatting>
  <conditionalFormatting sqref="G18:G20">
    <cfRule type="cellIs" dxfId="29" priority="11" operator="equal">
      <formula>"Enter Consumption Figure"</formula>
    </cfRule>
  </conditionalFormatting>
  <conditionalFormatting sqref="B18:B19">
    <cfRule type="duplicateValues" dxfId="28" priority="10"/>
  </conditionalFormatting>
  <conditionalFormatting sqref="B26 B21">
    <cfRule type="duplicateValues" dxfId="27" priority="31"/>
  </conditionalFormatting>
  <conditionalFormatting sqref="B25">
    <cfRule type="duplicateValues" dxfId="26" priority="33"/>
  </conditionalFormatting>
  <conditionalFormatting sqref="B20">
    <cfRule type="duplicateValues" dxfId="25" priority="5"/>
  </conditionalFormatting>
  <conditionalFormatting sqref="G30">
    <cfRule type="cellIs" dxfId="24" priority="1" operator="equal">
      <formula>"Enter Consumption Figure"</formula>
    </cfRule>
  </conditionalFormatting>
  <conditionalFormatting sqref="B30">
    <cfRule type="duplicateValues" dxfId="23" priority="2"/>
  </conditionalFormatting>
  <dataValidations count="1">
    <dataValidation type="custom" allowBlank="1" showInputMessage="1" showErrorMessage="1" errorTitle="Not a Valid Value" error="The data entered is not a valid value, please click the &quot;Retry&quot; button and enter the consumption figure in a number format." sqref="E25 E18:E20 E30">
      <formula1>ISNUMBER(E18)</formula1>
    </dataValidation>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C18B"/>
  </sheetPr>
  <dimension ref="B1:J114"/>
  <sheetViews>
    <sheetView showGridLines="0" topLeftCell="A51" zoomScale="80" zoomScaleNormal="80" workbookViewId="0">
      <selection activeCell="F79" sqref="F79"/>
    </sheetView>
  </sheetViews>
  <sheetFormatPr defaultColWidth="9.796875" defaultRowHeight="13.8" x14ac:dyDescent="0.25"/>
  <cols>
    <col min="1" max="1" width="8.59765625" style="52" customWidth="1"/>
    <col min="2" max="2" width="58.19921875" style="52" bestFit="1" customWidth="1"/>
    <col min="3" max="3" width="28.69921875" style="52" bestFit="1" customWidth="1"/>
    <col min="4" max="4" width="23.69921875" style="52" customWidth="1"/>
    <col min="5" max="5" width="16.296875" style="52" customWidth="1"/>
    <col min="6" max="6" width="13" style="52" bestFit="1" customWidth="1"/>
    <col min="7" max="7" width="23" style="52" bestFit="1" customWidth="1"/>
    <col min="8" max="8" width="22.19921875" style="52" customWidth="1"/>
    <col min="9" max="9" width="9.796875" style="52"/>
    <col min="10" max="10" width="10.8984375" style="52" customWidth="1"/>
    <col min="11" max="16384" width="9.796875" style="52"/>
  </cols>
  <sheetData>
    <row r="1" spans="2:7" s="56" customFormat="1" x14ac:dyDescent="0.25"/>
    <row r="2" spans="2:7" s="56" customFormat="1" x14ac:dyDescent="0.25"/>
    <row r="3" spans="2:7" s="56" customFormat="1" x14ac:dyDescent="0.25"/>
    <row r="4" spans="2:7" s="56" customFormat="1" x14ac:dyDescent="0.25">
      <c r="F4" s="52"/>
      <c r="G4" s="52"/>
    </row>
    <row r="5" spans="2:7" s="56" customFormat="1" x14ac:dyDescent="0.25">
      <c r="F5" s="52"/>
      <c r="G5" s="52"/>
    </row>
    <row r="6" spans="2:7" s="56" customFormat="1" x14ac:dyDescent="0.25">
      <c r="F6" s="52"/>
      <c r="G6" s="52"/>
    </row>
    <row r="7" spans="2:7" s="56" customFormat="1" x14ac:dyDescent="0.25">
      <c r="F7" s="52"/>
      <c r="G7" s="52"/>
    </row>
    <row r="8" spans="2:7" s="56" customFormat="1" x14ac:dyDescent="0.25">
      <c r="B8" s="85" t="s">
        <v>542</v>
      </c>
      <c r="F8" s="52"/>
      <c r="G8" s="52"/>
    </row>
    <row r="9" spans="2:7" s="56" customFormat="1" x14ac:dyDescent="0.25">
      <c r="B9" s="55" t="s">
        <v>458</v>
      </c>
      <c r="F9" s="52"/>
      <c r="G9" s="52"/>
    </row>
    <row r="10" spans="2:7" s="56" customFormat="1" x14ac:dyDescent="0.25">
      <c r="B10" s="57" t="s">
        <v>461</v>
      </c>
      <c r="F10" s="52"/>
      <c r="G10" s="52"/>
    </row>
    <row r="11" spans="2:7" x14ac:dyDescent="0.25">
      <c r="B11" s="58" t="s">
        <v>459</v>
      </c>
    </row>
    <row r="12" spans="2:7" ht="14.4" thickBot="1" x14ac:dyDescent="0.3">
      <c r="B12" s="114"/>
      <c r="C12" s="114"/>
      <c r="D12" s="114"/>
      <c r="E12" s="114"/>
      <c r="F12" s="114"/>
      <c r="G12" s="114"/>
    </row>
    <row r="13" spans="2:7" x14ac:dyDescent="0.25">
      <c r="B13" s="91"/>
      <c r="C13" s="91"/>
      <c r="D13" s="91"/>
      <c r="E13" s="91"/>
      <c r="F13" s="91"/>
      <c r="G13" s="91"/>
    </row>
    <row r="14" spans="2:7" ht="21" x14ac:dyDescent="0.25">
      <c r="B14" s="90" t="s">
        <v>41</v>
      </c>
      <c r="C14" s="91"/>
      <c r="D14" s="91"/>
      <c r="E14" s="91"/>
      <c r="F14" s="91"/>
      <c r="G14" s="91"/>
    </row>
    <row r="15" spans="2:7" customFormat="1" x14ac:dyDescent="0.25">
      <c r="B15" s="1" t="s">
        <v>702</v>
      </c>
      <c r="C15" s="1"/>
      <c r="D15" s="1"/>
      <c r="E15" s="1"/>
      <c r="F15" s="1"/>
      <c r="G15" s="1"/>
    </row>
    <row r="16" spans="2:7" customFormat="1" x14ac:dyDescent="0.25">
      <c r="B16" s="1"/>
      <c r="C16" s="1"/>
      <c r="D16" s="1"/>
      <c r="E16" s="1"/>
      <c r="F16" s="1"/>
      <c r="G16" s="1"/>
    </row>
    <row r="17" spans="2:7" customFormat="1" ht="30" x14ac:dyDescent="0.25">
      <c r="B17" s="120" t="s">
        <v>500</v>
      </c>
      <c r="C17" s="15" t="s">
        <v>449</v>
      </c>
      <c r="D17" s="15" t="s">
        <v>53</v>
      </c>
      <c r="E17" s="15" t="s">
        <v>54</v>
      </c>
      <c r="F17" s="120" t="s">
        <v>55</v>
      </c>
      <c r="G17" s="120" t="s">
        <v>552</v>
      </c>
    </row>
    <row r="18" spans="2:7" customFormat="1" x14ac:dyDescent="0.25">
      <c r="B18" s="24" t="s">
        <v>511</v>
      </c>
      <c r="C18" s="122" t="s">
        <v>25</v>
      </c>
      <c r="D18" s="123" t="str">
        <f>IF(Overview!$C$15="","",Overview!$C$15)</f>
        <v>2021-22</v>
      </c>
      <c r="E18" s="51">
        <v>7552</v>
      </c>
      <c r="F18" s="178">
        <v>0.30231000000000002</v>
      </c>
      <c r="G18" s="125">
        <f>E18*F18/1000</f>
        <v>2.2830451200000001</v>
      </c>
    </row>
    <row r="19" spans="2:7" customFormat="1" x14ac:dyDescent="0.25">
      <c r="B19" s="24" t="s">
        <v>512</v>
      </c>
      <c r="C19" s="122" t="s">
        <v>25</v>
      </c>
      <c r="D19" s="123" t="str">
        <f>IF(Overview!$C$15="","",Overview!$C$15)</f>
        <v>2021-22</v>
      </c>
      <c r="E19" s="51">
        <v>18887</v>
      </c>
      <c r="F19" s="178">
        <v>0.44913999999999998</v>
      </c>
      <c r="G19" s="125">
        <f t="shared" ref="G19:G21" si="0">E19*F19/1000</f>
        <v>8.4829071799999998</v>
      </c>
    </row>
    <row r="20" spans="2:7" customFormat="1" x14ac:dyDescent="0.25">
      <c r="B20" s="24" t="s">
        <v>577</v>
      </c>
      <c r="C20" s="122" t="s">
        <v>25</v>
      </c>
      <c r="D20" s="123" t="str">
        <f>IF(Overview!$C$15="","",Overview!$C$15)</f>
        <v>2021-22</v>
      </c>
      <c r="E20" s="51">
        <v>31855</v>
      </c>
      <c r="F20" s="178">
        <v>0.26549</v>
      </c>
      <c r="G20" s="125">
        <f t="shared" si="0"/>
        <v>8.457183950000001</v>
      </c>
    </row>
    <row r="21" spans="2:7" customFormat="1" x14ac:dyDescent="0.25">
      <c r="B21" s="24"/>
      <c r="C21" s="122" t="s">
        <v>25</v>
      </c>
      <c r="D21" s="123" t="str">
        <f>IF(Overview!$C$15="","",Overview!$C$15)</f>
        <v>2021-22</v>
      </c>
      <c r="E21" s="51"/>
      <c r="F21" s="178">
        <v>8.097E-2</v>
      </c>
      <c r="G21" s="125">
        <f t="shared" si="0"/>
        <v>0</v>
      </c>
    </row>
    <row r="22" spans="2:7" ht="21" x14ac:dyDescent="0.25">
      <c r="B22" s="90"/>
      <c r="C22" s="91"/>
      <c r="D22" s="91"/>
      <c r="E22" s="91"/>
      <c r="F22" s="91"/>
      <c r="G22" s="91"/>
    </row>
    <row r="23" spans="2:7" customFormat="1" x14ac:dyDescent="0.25">
      <c r="B23" s="1" t="s">
        <v>709</v>
      </c>
      <c r="C23" s="1"/>
      <c r="D23" s="1"/>
      <c r="E23" s="1"/>
      <c r="F23" s="1"/>
      <c r="G23" s="1"/>
    </row>
    <row r="24" spans="2:7" customFormat="1" x14ac:dyDescent="0.25">
      <c r="B24" s="1"/>
      <c r="C24" s="1"/>
      <c r="D24" s="1"/>
      <c r="E24" s="1"/>
      <c r="F24" s="1"/>
      <c r="G24" s="1"/>
    </row>
    <row r="25" spans="2:7" customFormat="1" ht="30" x14ac:dyDescent="0.25">
      <c r="B25" s="120" t="s">
        <v>703</v>
      </c>
      <c r="C25" s="15" t="s">
        <v>449</v>
      </c>
      <c r="D25" s="15" t="s">
        <v>53</v>
      </c>
      <c r="E25" s="15" t="s">
        <v>54</v>
      </c>
      <c r="F25" s="120" t="s">
        <v>55</v>
      </c>
      <c r="G25" s="120" t="s">
        <v>552</v>
      </c>
    </row>
    <row r="26" spans="2:7" customFormat="1" x14ac:dyDescent="0.25">
      <c r="B26" s="121" t="s">
        <v>737</v>
      </c>
      <c r="C26" s="122" t="s">
        <v>705</v>
      </c>
      <c r="D26" s="123" t="str">
        <f>IF(Overview!$C$15="","",Overview!$C$15)</f>
        <v>2021-22</v>
      </c>
      <c r="E26" s="51">
        <v>782</v>
      </c>
      <c r="F26" s="178">
        <v>3.5490000000000001E-2</v>
      </c>
      <c r="G26" s="125">
        <f>F26*F26/1000</f>
        <v>1.2595401E-6</v>
      </c>
    </row>
    <row r="27" spans="2:7" customFormat="1" x14ac:dyDescent="0.25">
      <c r="B27" s="24" t="s">
        <v>738</v>
      </c>
      <c r="C27" s="122" t="s">
        <v>710</v>
      </c>
      <c r="D27" s="123" t="str">
        <f>IF(Overview!$C$15="","",Overview!$C$15)</f>
        <v>2021-22</v>
      </c>
      <c r="E27" s="51">
        <v>7</v>
      </c>
      <c r="F27" s="178">
        <v>13.9</v>
      </c>
      <c r="G27" s="125">
        <f>F27*F27/1000</f>
        <v>0.19321000000000002</v>
      </c>
    </row>
    <row r="28" spans="2:7" ht="21" x14ac:dyDescent="0.25">
      <c r="B28" s="90"/>
      <c r="C28" s="91"/>
      <c r="D28" s="91"/>
      <c r="E28" s="91"/>
      <c r="F28" s="91"/>
      <c r="G28" s="91"/>
    </row>
    <row r="29" spans="2:7" customFormat="1" x14ac:dyDescent="0.25">
      <c r="B29" s="1" t="s">
        <v>696</v>
      </c>
      <c r="C29" s="1"/>
      <c r="D29" s="1"/>
      <c r="E29" s="1"/>
      <c r="F29" s="1"/>
      <c r="G29" s="1"/>
    </row>
    <row r="30" spans="2:7" ht="21" x14ac:dyDescent="0.25">
      <c r="B30" s="90"/>
      <c r="C30" s="91"/>
      <c r="D30" s="91"/>
      <c r="E30" s="91"/>
      <c r="F30" s="91"/>
      <c r="G30" s="91"/>
    </row>
    <row r="31" spans="2:7" ht="30" x14ac:dyDescent="0.25">
      <c r="B31" s="120" t="s">
        <v>500</v>
      </c>
      <c r="C31" s="15" t="s">
        <v>449</v>
      </c>
      <c r="D31" s="15" t="s">
        <v>53</v>
      </c>
      <c r="E31" s="15" t="s">
        <v>54</v>
      </c>
      <c r="F31" s="120" t="s">
        <v>55</v>
      </c>
      <c r="G31" s="120" t="s">
        <v>552</v>
      </c>
    </row>
    <row r="32" spans="2:7" x14ac:dyDescent="0.25">
      <c r="B32" s="24" t="s">
        <v>739</v>
      </c>
      <c r="C32" s="122" t="s">
        <v>25</v>
      </c>
      <c r="D32" s="123" t="str">
        <f>IF(Overview!$C$15="","",Overview!$C$15)</f>
        <v>2021-22</v>
      </c>
      <c r="E32" s="51">
        <f>5115*2</f>
        <v>10230</v>
      </c>
      <c r="F32" s="178">
        <v>0.24099999999999999</v>
      </c>
      <c r="G32" s="125">
        <f t="shared" ref="G32:G38" si="1">E32*F32/1000</f>
        <v>2.46543</v>
      </c>
    </row>
    <row r="33" spans="2:7" x14ac:dyDescent="0.25">
      <c r="B33" s="24" t="s">
        <v>511</v>
      </c>
      <c r="C33" s="122" t="s">
        <v>25</v>
      </c>
      <c r="D33" s="123" t="str">
        <f>IF(Overview!$C$15="","",Overview!$C$15)</f>
        <v>2021-22</v>
      </c>
      <c r="E33" s="51">
        <f>5115*4</f>
        <v>20460</v>
      </c>
      <c r="F33" s="178">
        <v>0.30199999999999999</v>
      </c>
      <c r="G33" s="125">
        <f t="shared" si="1"/>
        <v>6.1789199999999997</v>
      </c>
    </row>
    <row r="34" spans="2:7" x14ac:dyDescent="0.25">
      <c r="B34" s="24" t="s">
        <v>512</v>
      </c>
      <c r="C34" s="122" t="s">
        <v>25</v>
      </c>
      <c r="D34" s="123" t="str">
        <f>IF(Overview!$C$15="","",Overview!$C$15)</f>
        <v>2021-22</v>
      </c>
      <c r="E34" s="51">
        <f>5115*2</f>
        <v>10230</v>
      </c>
      <c r="F34" s="178">
        <v>0.44900000000000001</v>
      </c>
      <c r="G34" s="125">
        <f t="shared" si="1"/>
        <v>4.5932700000000004</v>
      </c>
    </row>
    <row r="35" spans="2:7" x14ac:dyDescent="0.25">
      <c r="B35" s="24" t="s">
        <v>577</v>
      </c>
      <c r="C35" s="122" t="s">
        <v>25</v>
      </c>
      <c r="D35" s="123" t="str">
        <f>IF(Overview!$C$15="","",Overview!$C$15)</f>
        <v>2021-22</v>
      </c>
      <c r="E35" s="51">
        <f>5115*1</f>
        <v>5115</v>
      </c>
      <c r="F35" s="178">
        <v>0.26500000000000001</v>
      </c>
      <c r="G35" s="125">
        <f t="shared" si="1"/>
        <v>1.3554750000000002</v>
      </c>
    </row>
    <row r="36" spans="2:7" x14ac:dyDescent="0.25">
      <c r="B36" s="24" t="s">
        <v>509</v>
      </c>
      <c r="C36" s="122" t="s">
        <v>25</v>
      </c>
      <c r="D36" s="123" t="str">
        <f>IF(Overview!$C$15="","",Overview!$C$15)</f>
        <v>2021-22</v>
      </c>
      <c r="E36" s="51">
        <f>5115*3</f>
        <v>15345</v>
      </c>
      <c r="F36" s="178">
        <v>0.33300000000000002</v>
      </c>
      <c r="G36" s="125">
        <f t="shared" si="1"/>
        <v>5.1098850000000002</v>
      </c>
    </row>
    <row r="37" spans="2:7" x14ac:dyDescent="0.25">
      <c r="B37" s="24" t="s">
        <v>508</v>
      </c>
      <c r="C37" s="122" t="s">
        <v>25</v>
      </c>
      <c r="D37" s="123" t="str">
        <f>IF(Overview!$C$15="","",Overview!$C$15)</f>
        <v>2021-22</v>
      </c>
      <c r="E37" s="51">
        <f>5115*1</f>
        <v>5115</v>
      </c>
      <c r="F37" s="178">
        <v>0.16900000000000001</v>
      </c>
      <c r="G37" s="125">
        <f t="shared" si="1"/>
        <v>0.86443500000000006</v>
      </c>
    </row>
    <row r="38" spans="2:7" x14ac:dyDescent="0.25">
      <c r="B38" s="24" t="s">
        <v>532</v>
      </c>
      <c r="C38" s="122" t="s">
        <v>25</v>
      </c>
      <c r="D38" s="123" t="str">
        <f>IF(Overview!$C$15="","",Overview!$C$15)</f>
        <v>2021-22</v>
      </c>
      <c r="E38" s="51">
        <f>5115*2.5</f>
        <v>12787.5</v>
      </c>
      <c r="F38" s="178">
        <v>8.1000000000000003E-2</v>
      </c>
      <c r="G38" s="125">
        <f t="shared" si="1"/>
        <v>1.0357875000000001</v>
      </c>
    </row>
    <row r="39" spans="2:7" x14ac:dyDescent="0.25">
      <c r="B39" s="24" t="s">
        <v>704</v>
      </c>
      <c r="C39" s="122" t="s">
        <v>25</v>
      </c>
      <c r="D39" s="123" t="str">
        <f>IF(Overview!$C$15="","",Overview!$C$15)</f>
        <v>2021-22</v>
      </c>
      <c r="E39" s="51">
        <v>6727</v>
      </c>
      <c r="F39" s="178">
        <v>0.11774</v>
      </c>
      <c r="G39" s="125">
        <f>E39*F39/1000</f>
        <v>0.79203698</v>
      </c>
    </row>
    <row r="40" spans="2:7" x14ac:dyDescent="0.25">
      <c r="B40" s="91"/>
      <c r="C40" s="101"/>
      <c r="D40" s="101"/>
      <c r="E40" s="101"/>
      <c r="F40" s="101"/>
      <c r="G40" s="101"/>
    </row>
    <row r="41" spans="2:7" x14ac:dyDescent="0.25">
      <c r="B41" s="92" t="s">
        <v>530</v>
      </c>
      <c r="C41" s="101"/>
      <c r="D41" s="101"/>
      <c r="E41" s="101"/>
      <c r="F41" s="101"/>
      <c r="G41" s="101"/>
    </row>
    <row r="42" spans="2:7" x14ac:dyDescent="0.25">
      <c r="B42" s="91"/>
      <c r="C42" s="101"/>
      <c r="D42" s="101"/>
      <c r="E42" s="101"/>
      <c r="F42" s="101"/>
      <c r="G42" s="101"/>
    </row>
    <row r="43" spans="2:7" ht="41.4" x14ac:dyDescent="0.25">
      <c r="B43" s="94" t="s">
        <v>516</v>
      </c>
      <c r="C43" s="93" t="s">
        <v>449</v>
      </c>
      <c r="D43" s="93" t="s">
        <v>53</v>
      </c>
      <c r="E43" s="93" t="s">
        <v>54</v>
      </c>
      <c r="F43" s="94" t="s">
        <v>55</v>
      </c>
      <c r="G43" s="94" t="s">
        <v>552</v>
      </c>
    </row>
    <row r="44" spans="2:7" x14ac:dyDescent="0.25">
      <c r="B44" s="96" t="s">
        <v>528</v>
      </c>
      <c r="C44" s="97" t="s">
        <v>26</v>
      </c>
      <c r="D44" s="98" t="str">
        <f>IF(Overview!$C$15="","",Overview!$C$15)</f>
        <v>2021-22</v>
      </c>
      <c r="E44" s="147">
        <f>SUM('Scope 2'!$E$18:$E$20)+('Scope 2'!E25)</f>
        <v>1219722.3999999999</v>
      </c>
      <c r="F44" s="178">
        <v>1.8790000000000001E-2</v>
      </c>
      <c r="G44" s="115">
        <f>E44*F44/1000</f>
        <v>22.918583896000001</v>
      </c>
    </row>
    <row r="45" spans="2:7" x14ac:dyDescent="0.25">
      <c r="B45" s="68"/>
      <c r="C45" s="68"/>
      <c r="D45" s="68"/>
      <c r="E45" s="68"/>
      <c r="F45" s="68"/>
      <c r="G45" s="68"/>
    </row>
    <row r="46" spans="2:7" x14ac:dyDescent="0.25">
      <c r="B46" s="92" t="s">
        <v>23</v>
      </c>
      <c r="C46" s="101"/>
      <c r="D46" s="101"/>
      <c r="F46" s="101"/>
      <c r="G46" s="101"/>
    </row>
    <row r="47" spans="2:7" x14ac:dyDescent="0.25">
      <c r="B47" s="91"/>
      <c r="C47" s="101"/>
      <c r="D47" s="101"/>
      <c r="E47" s="101"/>
      <c r="F47" s="101"/>
      <c r="G47" s="101"/>
    </row>
    <row r="48" spans="2:7" ht="30" x14ac:dyDescent="0.25">
      <c r="B48" s="93" t="s">
        <v>52</v>
      </c>
      <c r="C48" s="93" t="s">
        <v>449</v>
      </c>
      <c r="D48" s="93" t="s">
        <v>53</v>
      </c>
      <c r="E48" s="93" t="s">
        <v>54</v>
      </c>
      <c r="F48" s="94" t="s">
        <v>55</v>
      </c>
      <c r="G48" s="94" t="s">
        <v>552</v>
      </c>
    </row>
    <row r="49" spans="2:10" x14ac:dyDescent="0.25">
      <c r="B49" s="96" t="s">
        <v>29</v>
      </c>
      <c r="C49" s="97" t="s">
        <v>30</v>
      </c>
      <c r="D49" s="98" t="str">
        <f>IF(Overview!$C$15="","",Overview!$C$15)</f>
        <v>2021-22</v>
      </c>
      <c r="E49" s="51">
        <v>1500</v>
      </c>
      <c r="F49" s="178">
        <v>0.14899999999999999</v>
      </c>
      <c r="G49" s="100">
        <f>E49*F49/1000</f>
        <v>0.2235</v>
      </c>
    </row>
    <row r="50" spans="2:10" x14ac:dyDescent="0.25">
      <c r="B50" s="96" t="s">
        <v>31</v>
      </c>
      <c r="C50" s="97" t="s">
        <v>30</v>
      </c>
      <c r="D50" s="98" t="str">
        <f>IF(Overview!$C$15="","",Overview!$C$15)</f>
        <v>2021-22</v>
      </c>
      <c r="E50" s="51">
        <v>1500</v>
      </c>
      <c r="F50" s="178">
        <v>0.27200000000000002</v>
      </c>
      <c r="G50" s="100">
        <f>E50*F50/1000</f>
        <v>0.40800000000000003</v>
      </c>
    </row>
    <row r="51" spans="2:10" x14ac:dyDescent="0.25">
      <c r="B51" s="110"/>
      <c r="C51" s="126"/>
      <c r="D51" s="126"/>
      <c r="E51" s="126"/>
      <c r="F51" s="126"/>
      <c r="G51" s="126"/>
      <c r="H51" s="126"/>
      <c r="I51" s="126"/>
      <c r="J51" s="126"/>
    </row>
    <row r="52" spans="2:10" x14ac:dyDescent="0.25">
      <c r="B52" s="92" t="s">
        <v>714</v>
      </c>
      <c r="C52" s="101"/>
      <c r="D52" s="101"/>
      <c r="E52" s="101"/>
      <c r="F52" s="101"/>
      <c r="G52" s="101"/>
    </row>
    <row r="53" spans="2:10" x14ac:dyDescent="0.25">
      <c r="B53" s="91"/>
      <c r="C53" s="101"/>
      <c r="D53" s="101"/>
      <c r="E53" s="101"/>
      <c r="F53" s="101"/>
      <c r="G53" s="101"/>
    </row>
    <row r="54" spans="2:10" ht="30" x14ac:dyDescent="0.25">
      <c r="B54" s="94" t="s">
        <v>697</v>
      </c>
      <c r="C54" s="93" t="s">
        <v>449</v>
      </c>
      <c r="D54" s="93" t="s">
        <v>53</v>
      </c>
      <c r="E54" s="93" t="s">
        <v>54</v>
      </c>
      <c r="F54" s="94" t="s">
        <v>55</v>
      </c>
      <c r="G54" s="94" t="s">
        <v>552</v>
      </c>
    </row>
    <row r="55" spans="2:10" x14ac:dyDescent="0.25">
      <c r="B55" s="96" t="s">
        <v>759</v>
      </c>
      <c r="C55" s="97" t="s">
        <v>25</v>
      </c>
      <c r="D55" s="98" t="str">
        <f>IF(Overview!$C$15="","",Overview!$C$15)</f>
        <v>2021-22</v>
      </c>
      <c r="E55" s="51">
        <v>650</v>
      </c>
      <c r="F55" s="178">
        <v>1.2923899999999999</v>
      </c>
      <c r="G55" s="100">
        <f>E55*F55/1000</f>
        <v>0.84005350000000001</v>
      </c>
    </row>
    <row r="56" spans="2:10" x14ac:dyDescent="0.25">
      <c r="B56" s="96" t="s">
        <v>740</v>
      </c>
      <c r="C56" s="97" t="s">
        <v>713</v>
      </c>
      <c r="D56" s="98" t="str">
        <f>IF(Overview!$C$15="","",Overview!$C$15)</f>
        <v>2021-22</v>
      </c>
      <c r="E56" s="51">
        <v>14</v>
      </c>
      <c r="F56" s="178">
        <v>1.6140000000000002E-2</v>
      </c>
      <c r="G56" s="100">
        <f>E56*F56/1000</f>
        <v>2.2596000000000001E-4</v>
      </c>
    </row>
    <row r="57" spans="2:10" x14ac:dyDescent="0.25">
      <c r="B57" s="96" t="s">
        <v>741</v>
      </c>
      <c r="C57" s="97" t="s">
        <v>25</v>
      </c>
      <c r="D57" s="98" t="str">
        <f>IF(Overview!$C$15="","",Overview!$C$15)</f>
        <v>2021-22</v>
      </c>
      <c r="E57" s="51">
        <v>306</v>
      </c>
      <c r="F57" s="178">
        <v>1.4652700000000001</v>
      </c>
      <c r="G57" s="100">
        <f t="shared" ref="G57" si="2">E57*F57/1000</f>
        <v>0.44837262000000006</v>
      </c>
    </row>
    <row r="58" spans="2:10" x14ac:dyDescent="0.25">
      <c r="B58" s="68"/>
      <c r="C58" s="68"/>
      <c r="D58" s="68"/>
      <c r="E58" s="68"/>
      <c r="F58" s="68"/>
      <c r="G58" s="68"/>
    </row>
    <row r="59" spans="2:10" x14ac:dyDescent="0.25">
      <c r="B59" s="68" t="s">
        <v>698</v>
      </c>
      <c r="C59" s="68"/>
      <c r="D59" s="68"/>
      <c r="E59" s="68"/>
      <c r="F59" s="68"/>
      <c r="G59" s="68"/>
    </row>
    <row r="60" spans="2:10" x14ac:dyDescent="0.25">
      <c r="B60" s="68"/>
      <c r="C60" s="68"/>
      <c r="D60" s="68"/>
      <c r="E60" s="68"/>
      <c r="F60" s="68"/>
      <c r="G60" s="68"/>
    </row>
    <row r="61" spans="2:10" ht="30" x14ac:dyDescent="0.25">
      <c r="B61" s="94" t="s">
        <v>697</v>
      </c>
      <c r="C61" s="93" t="s">
        <v>449</v>
      </c>
      <c r="D61" s="93" t="s">
        <v>53</v>
      </c>
      <c r="E61" s="93" t="s">
        <v>54</v>
      </c>
      <c r="F61" s="94" t="s">
        <v>55</v>
      </c>
      <c r="G61" s="94" t="s">
        <v>552</v>
      </c>
    </row>
    <row r="62" spans="2:10" x14ac:dyDescent="0.25">
      <c r="B62" s="96" t="s">
        <v>699</v>
      </c>
      <c r="C62" s="97" t="s">
        <v>700</v>
      </c>
      <c r="D62" s="98" t="str">
        <f>IF(Overview!$C$15="","",Overview!$C$15)</f>
        <v>2021-22</v>
      </c>
      <c r="E62" s="51">
        <v>2125</v>
      </c>
      <c r="F62" s="178">
        <v>0.97</v>
      </c>
      <c r="G62" s="100">
        <f t="shared" ref="G62:G67" si="3">E62*F62/1000</f>
        <v>2.0612499999999998</v>
      </c>
    </row>
    <row r="63" spans="2:10" x14ac:dyDescent="0.25">
      <c r="B63" s="96" t="s">
        <v>747</v>
      </c>
      <c r="C63" s="97" t="s">
        <v>700</v>
      </c>
      <c r="D63" s="98" t="str">
        <f>IF(Overview!$C$15="","",Overview!$C$15)</f>
        <v>2021-22</v>
      </c>
      <c r="E63" s="51">
        <v>2999</v>
      </c>
      <c r="F63" s="178">
        <v>0.7</v>
      </c>
      <c r="G63" s="100">
        <f t="shared" si="3"/>
        <v>2.0992999999999999</v>
      </c>
    </row>
    <row r="64" spans="2:10" x14ac:dyDescent="0.25">
      <c r="B64" s="96" t="s">
        <v>746</v>
      </c>
      <c r="C64" s="97" t="s">
        <v>700</v>
      </c>
      <c r="D64" s="98" t="str">
        <f>IF(Overview!$C$15="","",Overview!$C$15)</f>
        <v>2021-22</v>
      </c>
      <c r="E64" s="51">
        <v>225</v>
      </c>
      <c r="F64" s="178">
        <v>0.62</v>
      </c>
      <c r="G64" s="100">
        <f t="shared" si="3"/>
        <v>0.13950000000000001</v>
      </c>
    </row>
    <row r="65" spans="2:7" x14ac:dyDescent="0.25">
      <c r="B65" s="96" t="s">
        <v>748</v>
      </c>
      <c r="C65" s="97" t="s">
        <v>700</v>
      </c>
      <c r="D65" s="98" t="str">
        <f>IF(Overview!$C$15="","",Overview!$C$15)</f>
        <v>2021-22</v>
      </c>
      <c r="E65" s="51">
        <v>27500</v>
      </c>
      <c r="F65" s="178">
        <v>0.7</v>
      </c>
      <c r="G65" s="100">
        <f t="shared" si="3"/>
        <v>19.25</v>
      </c>
    </row>
    <row r="66" spans="2:7" x14ac:dyDescent="0.25">
      <c r="B66" s="96" t="s">
        <v>752</v>
      </c>
      <c r="C66" s="97" t="s">
        <v>700</v>
      </c>
      <c r="D66" s="98" t="str">
        <f>IF(Overview!$C$15="","",Overview!$C$15)</f>
        <v>2021-22</v>
      </c>
      <c r="E66" s="51">
        <v>12012</v>
      </c>
      <c r="F66" s="178">
        <v>0.77</v>
      </c>
      <c r="G66" s="100">
        <f t="shared" si="3"/>
        <v>9.2492400000000004</v>
      </c>
    </row>
    <row r="67" spans="2:7" x14ac:dyDescent="0.25">
      <c r="B67" s="96" t="s">
        <v>742</v>
      </c>
      <c r="C67" s="97" t="s">
        <v>700</v>
      </c>
      <c r="D67" s="98" t="str">
        <f>IF(Overview!$C$15="","",Overview!$C$15)</f>
        <v>2021-22</v>
      </c>
      <c r="E67" s="51">
        <v>1225</v>
      </c>
      <c r="F67" s="178">
        <v>0.28999999999999998</v>
      </c>
      <c r="G67" s="100">
        <f t="shared" si="3"/>
        <v>0.35525000000000001</v>
      </c>
    </row>
    <row r="69" spans="2:7" x14ac:dyDescent="0.25">
      <c r="B69" s="68" t="s">
        <v>707</v>
      </c>
      <c r="C69" s="68"/>
      <c r="D69" s="68"/>
      <c r="E69" s="68"/>
      <c r="F69" s="68"/>
      <c r="G69" s="68"/>
    </row>
    <row r="70" spans="2:7" x14ac:dyDescent="0.25">
      <c r="B70" s="68"/>
      <c r="C70" s="68"/>
      <c r="D70" s="68"/>
      <c r="E70" s="68"/>
      <c r="F70" s="68"/>
      <c r="G70" s="68"/>
    </row>
    <row r="71" spans="2:7" ht="30" x14ac:dyDescent="0.25">
      <c r="B71" s="94" t="s">
        <v>697</v>
      </c>
      <c r="C71" s="93" t="s">
        <v>449</v>
      </c>
      <c r="D71" s="93" t="s">
        <v>53</v>
      </c>
      <c r="E71" s="93" t="s">
        <v>54</v>
      </c>
      <c r="F71" s="94" t="s">
        <v>55</v>
      </c>
      <c r="G71" s="94" t="s">
        <v>552</v>
      </c>
    </row>
    <row r="72" spans="2:7" x14ac:dyDescent="0.25">
      <c r="B72" s="96" t="s">
        <v>743</v>
      </c>
      <c r="C72" s="97" t="s">
        <v>700</v>
      </c>
      <c r="D72" s="98" t="str">
        <f>IF(Overview!$C$15="","",Overview!$C$15)</f>
        <v>2021-22</v>
      </c>
      <c r="E72" s="51">
        <v>860</v>
      </c>
      <c r="F72" s="178">
        <v>0.78</v>
      </c>
      <c r="G72" s="100">
        <f t="shared" ref="G72:G81" si="4">E72*F72/1000</f>
        <v>0.67080000000000006</v>
      </c>
    </row>
    <row r="73" spans="2:7" x14ac:dyDescent="0.25">
      <c r="B73" s="96" t="s">
        <v>749</v>
      </c>
      <c r="C73" s="97" t="s">
        <v>700</v>
      </c>
      <c r="D73" s="98" t="str">
        <f>IF(Overview!$C$15="","",Overview!$C$15)</f>
        <v>2021-22</v>
      </c>
      <c r="E73" s="51">
        <v>1500</v>
      </c>
      <c r="F73" s="178">
        <v>0.5</v>
      </c>
      <c r="G73" s="100">
        <f t="shared" si="4"/>
        <v>0.75</v>
      </c>
    </row>
    <row r="74" spans="2:7" x14ac:dyDescent="0.25">
      <c r="B74" s="96" t="s">
        <v>745</v>
      </c>
      <c r="C74" s="97" t="s">
        <v>700</v>
      </c>
      <c r="D74" s="98" t="str">
        <f>IF(Overview!$C$15="","",Overview!$C$15)</f>
        <v>2021-22</v>
      </c>
      <c r="E74" s="51">
        <v>52</v>
      </c>
      <c r="F74" s="178">
        <v>0.57999999999999996</v>
      </c>
      <c r="G74" s="100">
        <f t="shared" si="4"/>
        <v>3.0159999999999996E-2</v>
      </c>
    </row>
    <row r="75" spans="2:7" x14ac:dyDescent="0.25">
      <c r="B75" s="96" t="s">
        <v>744</v>
      </c>
      <c r="C75" s="97" t="s">
        <v>700</v>
      </c>
      <c r="D75" s="98" t="str">
        <f>IF(Overview!$C$15="","",Overview!$C$15)</f>
        <v>2021-22</v>
      </c>
      <c r="E75" s="51">
        <v>821</v>
      </c>
      <c r="F75" s="178">
        <v>0.36</v>
      </c>
      <c r="G75" s="100">
        <f t="shared" si="4"/>
        <v>0.29555999999999999</v>
      </c>
    </row>
    <row r="76" spans="2:7" x14ac:dyDescent="0.25">
      <c r="B76" s="96" t="s">
        <v>715</v>
      </c>
      <c r="C76" s="97" t="s">
        <v>700</v>
      </c>
      <c r="D76" s="98" t="str">
        <f>IF(Overview!$C$15="","",Overview!$C$15)</f>
        <v>2021-22</v>
      </c>
      <c r="E76" s="51">
        <v>11979</v>
      </c>
      <c r="F76" s="178">
        <v>0.53</v>
      </c>
      <c r="G76" s="100">
        <f t="shared" si="4"/>
        <v>6.3488699999999998</v>
      </c>
    </row>
    <row r="77" spans="2:7" x14ac:dyDescent="0.25">
      <c r="B77" s="96" t="s">
        <v>750</v>
      </c>
      <c r="C77" s="97" t="s">
        <v>700</v>
      </c>
      <c r="D77" s="98" t="str">
        <f>IF(Overview!$C$15="","",Overview!$C$15)</f>
        <v>2021-22</v>
      </c>
      <c r="E77" s="51">
        <v>1990</v>
      </c>
      <c r="F77" s="178">
        <v>0.41</v>
      </c>
      <c r="G77" s="100">
        <f t="shared" si="4"/>
        <v>0.81589999999999996</v>
      </c>
    </row>
    <row r="78" spans="2:7" x14ac:dyDescent="0.25">
      <c r="B78" s="96" t="s">
        <v>701</v>
      </c>
      <c r="C78" s="97" t="s">
        <v>700</v>
      </c>
      <c r="D78" s="98" t="str">
        <f>IF(Overview!$C$15="","",Overview!$C$15)</f>
        <v>2021-22</v>
      </c>
      <c r="E78" s="51">
        <v>3500</v>
      </c>
      <c r="F78" s="178">
        <v>0.15</v>
      </c>
      <c r="G78" s="100">
        <f t="shared" si="4"/>
        <v>0.52500000000000002</v>
      </c>
    </row>
    <row r="79" spans="2:7" x14ac:dyDescent="0.25">
      <c r="B79" s="96" t="s">
        <v>751</v>
      </c>
      <c r="C79" s="97" t="s">
        <v>700</v>
      </c>
      <c r="D79" s="98" t="str">
        <f>IF(Overview!$C$15="","",Overview!$C$15)</f>
        <v>2021-22</v>
      </c>
      <c r="E79" s="51">
        <v>196000</v>
      </c>
      <c r="F79" s="178">
        <v>0.28000000000000003</v>
      </c>
      <c r="G79" s="100">
        <f t="shared" si="4"/>
        <v>54.88000000000001</v>
      </c>
    </row>
    <row r="80" spans="2:7" x14ac:dyDescent="0.25">
      <c r="B80" s="96" t="s">
        <v>716</v>
      </c>
      <c r="C80" s="97" t="s">
        <v>700</v>
      </c>
      <c r="D80" s="98" t="str">
        <f>IF(Overview!$C$15="","",Overview!$C$15)</f>
        <v>2021-22</v>
      </c>
      <c r="E80" s="51">
        <v>400</v>
      </c>
      <c r="F80" s="178">
        <v>1.42</v>
      </c>
      <c r="G80" s="100">
        <f t="shared" si="4"/>
        <v>0.56799999999999995</v>
      </c>
    </row>
    <row r="81" spans="2:10" x14ac:dyDescent="0.25">
      <c r="B81" s="96" t="s">
        <v>753</v>
      </c>
      <c r="C81" s="97" t="s">
        <v>700</v>
      </c>
      <c r="D81" s="98" t="str">
        <f>IF(Overview!$C$15="","",Overview!$C$15)</f>
        <v>2021-22</v>
      </c>
      <c r="E81" s="51">
        <v>5500</v>
      </c>
      <c r="F81" s="178">
        <v>0.17</v>
      </c>
      <c r="G81" s="100">
        <f t="shared" si="4"/>
        <v>0.93500000000000016</v>
      </c>
    </row>
    <row r="82" spans="2:10" x14ac:dyDescent="0.25">
      <c r="B82" s="68"/>
      <c r="C82" s="68"/>
      <c r="D82" s="68"/>
      <c r="E82" s="68"/>
      <c r="F82" s="68"/>
      <c r="G82" s="68"/>
    </row>
    <row r="83" spans="2:10" x14ac:dyDescent="0.25">
      <c r="B83" s="68" t="s">
        <v>708</v>
      </c>
      <c r="C83" s="68"/>
      <c r="D83" s="68"/>
      <c r="E83" s="68"/>
      <c r="F83" s="68"/>
      <c r="G83" s="68"/>
    </row>
    <row r="84" spans="2:10" x14ac:dyDescent="0.25">
      <c r="B84" s="68"/>
      <c r="C84" s="68"/>
      <c r="D84" s="68"/>
      <c r="E84" s="68"/>
      <c r="F84" s="68"/>
      <c r="G84" s="68"/>
    </row>
    <row r="85" spans="2:10" ht="30" x14ac:dyDescent="0.25">
      <c r="B85" s="94" t="s">
        <v>697</v>
      </c>
      <c r="C85" s="93" t="s">
        <v>449</v>
      </c>
      <c r="D85" s="93" t="s">
        <v>53</v>
      </c>
      <c r="E85" s="93" t="s">
        <v>54</v>
      </c>
      <c r="F85" s="94" t="s">
        <v>55</v>
      </c>
      <c r="G85" s="94" t="s">
        <v>552</v>
      </c>
    </row>
    <row r="86" spans="2:10" x14ac:dyDescent="0.25">
      <c r="B86" s="96" t="s">
        <v>756</v>
      </c>
      <c r="C86" s="97" t="s">
        <v>713</v>
      </c>
      <c r="D86" s="98" t="str">
        <f>IF(Overview!$C$15="","",Overview!$C$15)</f>
        <v>2021-22</v>
      </c>
      <c r="E86" s="51">
        <v>22</v>
      </c>
      <c r="F86" s="178">
        <v>131.76</v>
      </c>
      <c r="G86" s="100">
        <f>E86*F86/1000</f>
        <v>2.89872</v>
      </c>
    </row>
    <row r="87" spans="2:10" x14ac:dyDescent="0.25">
      <c r="B87" s="96" t="s">
        <v>754</v>
      </c>
      <c r="C87" s="97" t="s">
        <v>713</v>
      </c>
      <c r="D87" s="98" t="str">
        <f>IF(Overview!$C$15="","",Overview!$C$15)</f>
        <v>2021-22</v>
      </c>
      <c r="E87" s="51">
        <v>15</v>
      </c>
      <c r="F87" s="178">
        <v>7.76</v>
      </c>
      <c r="G87" s="100">
        <f>E87*F87/1000</f>
        <v>0.11639999999999999</v>
      </c>
    </row>
    <row r="88" spans="2:10" x14ac:dyDescent="0.25">
      <c r="B88" s="96" t="s">
        <v>760</v>
      </c>
      <c r="C88" s="97" t="s">
        <v>713</v>
      </c>
      <c r="D88" s="98" t="str">
        <f>IF(Overview!$C$15="","",Overview!$C$15)</f>
        <v>2021-22</v>
      </c>
      <c r="E88" s="51">
        <v>212</v>
      </c>
      <c r="F88" s="178">
        <v>0.99</v>
      </c>
      <c r="G88" s="100">
        <f>E88*F88/1000</f>
        <v>0.20987999999999998</v>
      </c>
    </row>
    <row r="89" spans="2:10" x14ac:dyDescent="0.25">
      <c r="B89" s="96" t="s">
        <v>755</v>
      </c>
      <c r="C89" s="97" t="s">
        <v>713</v>
      </c>
      <c r="D89" s="98" t="str">
        <f>IF(Overview!$C$15="","",Overview!$C$15)</f>
        <v>2021-22</v>
      </c>
      <c r="E89" s="51">
        <v>19</v>
      </c>
      <c r="F89" s="178">
        <v>3975.82</v>
      </c>
      <c r="G89" s="100">
        <f>E89*F89/1000</f>
        <v>75.540580000000006</v>
      </c>
    </row>
    <row r="90" spans="2:10" x14ac:dyDescent="0.25">
      <c r="B90" s="110"/>
      <c r="C90" s="126"/>
      <c r="D90" s="126"/>
      <c r="E90" s="126"/>
      <c r="F90" s="126"/>
      <c r="G90" s="126"/>
      <c r="H90" s="126"/>
      <c r="I90" s="126"/>
      <c r="J90" s="126"/>
    </row>
    <row r="91" spans="2:10" ht="14.4" thickBot="1" x14ac:dyDescent="0.3">
      <c r="B91" s="59"/>
      <c r="C91" s="59"/>
      <c r="D91" s="59"/>
      <c r="E91" s="59"/>
      <c r="F91" s="59"/>
      <c r="G91" s="59"/>
      <c r="H91" s="59"/>
      <c r="I91" s="126"/>
      <c r="J91" s="126"/>
    </row>
    <row r="92" spans="2:10" x14ac:dyDescent="0.25">
      <c r="B92" s="91"/>
      <c r="C92" s="91"/>
      <c r="D92" s="91"/>
      <c r="E92" s="91"/>
      <c r="F92" s="91"/>
      <c r="G92" s="91"/>
      <c r="H92" s="91"/>
    </row>
    <row r="93" spans="2:10" s="56" customFormat="1" x14ac:dyDescent="0.25">
      <c r="B93" s="110" t="s">
        <v>548</v>
      </c>
      <c r="C93" s="111"/>
      <c r="D93" s="111"/>
      <c r="E93" s="111"/>
      <c r="F93" s="111"/>
      <c r="G93" s="111"/>
    </row>
    <row r="94" spans="2:10" s="56" customFormat="1" ht="34.200000000000003" customHeight="1" x14ac:dyDescent="0.25">
      <c r="B94" s="211" t="s">
        <v>757</v>
      </c>
      <c r="C94" s="211"/>
      <c r="D94" s="211"/>
      <c r="E94" s="211"/>
      <c r="F94" s="211"/>
      <c r="G94" s="211"/>
      <c r="H94" s="91"/>
      <c r="I94" s="52"/>
    </row>
    <row r="95" spans="2:10" s="56" customFormat="1" ht="34.200000000000003" customHeight="1" x14ac:dyDescent="0.25">
      <c r="B95" s="211" t="s">
        <v>711</v>
      </c>
      <c r="C95" s="211"/>
      <c r="D95" s="211"/>
      <c r="E95" s="211"/>
      <c r="F95" s="211"/>
      <c r="G95" s="211"/>
    </row>
    <row r="96" spans="2:10" s="56" customFormat="1" ht="34.200000000000003" customHeight="1" x14ac:dyDescent="0.25">
      <c r="B96" s="211" t="s">
        <v>706</v>
      </c>
      <c r="C96" s="211"/>
      <c r="D96" s="211"/>
      <c r="E96" s="211"/>
      <c r="F96" s="211"/>
      <c r="G96" s="211"/>
    </row>
    <row r="97" spans="2:7" s="56" customFormat="1" ht="48.6" customHeight="1" x14ac:dyDescent="0.25">
      <c r="B97" s="211" t="s">
        <v>736</v>
      </c>
      <c r="C97" s="211"/>
      <c r="D97" s="211"/>
      <c r="E97" s="211"/>
      <c r="F97" s="211"/>
      <c r="G97" s="211"/>
    </row>
    <row r="98" spans="2:7" s="56" customFormat="1" ht="48.6" customHeight="1" x14ac:dyDescent="0.25">
      <c r="B98" s="211" t="s">
        <v>758</v>
      </c>
      <c r="C98" s="211"/>
      <c r="D98" s="211"/>
      <c r="E98" s="211"/>
      <c r="F98" s="211"/>
      <c r="G98" s="211"/>
    </row>
    <row r="99" spans="2:7" s="56" customFormat="1" ht="34.200000000000003" customHeight="1" x14ac:dyDescent="0.25">
      <c r="B99" s="211" t="s">
        <v>712</v>
      </c>
      <c r="C99" s="211"/>
      <c r="D99" s="211"/>
      <c r="E99" s="211"/>
      <c r="F99" s="211"/>
      <c r="G99" s="211"/>
    </row>
    <row r="100" spans="2:7" s="56" customFormat="1" ht="34.200000000000003" customHeight="1" x14ac:dyDescent="0.25">
      <c r="B100" s="211" t="s">
        <v>735</v>
      </c>
      <c r="C100" s="211"/>
      <c r="D100" s="211"/>
      <c r="E100" s="211"/>
      <c r="F100" s="211"/>
      <c r="G100" s="211"/>
    </row>
    <row r="101" spans="2:7" s="56" customFormat="1" ht="34.200000000000003" customHeight="1" x14ac:dyDescent="0.25">
      <c r="B101" s="175"/>
      <c r="C101" s="175"/>
      <c r="D101" s="175"/>
      <c r="E101" s="175"/>
      <c r="F101" s="175"/>
      <c r="G101" s="175"/>
    </row>
    <row r="102" spans="2:7" ht="34.200000000000003" customHeight="1" x14ac:dyDescent="0.25">
      <c r="B102" s="175"/>
      <c r="C102" s="175"/>
      <c r="D102" s="175"/>
      <c r="E102" s="175"/>
      <c r="F102" s="175"/>
      <c r="G102" s="175"/>
    </row>
    <row r="103" spans="2:7" x14ac:dyDescent="0.25">
      <c r="B103" s="175"/>
      <c r="C103" s="175"/>
      <c r="D103" s="175"/>
      <c r="E103" s="175"/>
      <c r="F103" s="175"/>
      <c r="G103" s="175"/>
    </row>
    <row r="104" spans="2:7" x14ac:dyDescent="0.25">
      <c r="B104" s="175"/>
      <c r="C104" s="175"/>
      <c r="D104" s="175"/>
      <c r="E104" s="175"/>
      <c r="F104" s="175"/>
      <c r="G104" s="175"/>
    </row>
    <row r="105" spans="2:7" x14ac:dyDescent="0.25">
      <c r="B105" s="175"/>
      <c r="C105" s="175"/>
      <c r="D105" s="175"/>
      <c r="E105" s="175"/>
      <c r="F105" s="175"/>
      <c r="G105" s="175"/>
    </row>
    <row r="106" spans="2:7" x14ac:dyDescent="0.25">
      <c r="B106" s="68"/>
      <c r="C106" s="68"/>
      <c r="D106" s="68"/>
      <c r="E106" s="68"/>
      <c r="F106" s="68"/>
      <c r="G106" s="68"/>
    </row>
    <row r="107" spans="2:7" x14ac:dyDescent="0.25">
      <c r="B107" s="83" t="s">
        <v>543</v>
      </c>
      <c r="C107" s="84"/>
      <c r="D107" s="84"/>
    </row>
    <row r="108" spans="2:7" x14ac:dyDescent="0.25">
      <c r="B108" s="201" t="s">
        <v>586</v>
      </c>
      <c r="C108" s="201"/>
      <c r="D108" s="201"/>
    </row>
    <row r="113" spans="2:7" x14ac:dyDescent="0.25">
      <c r="B113" s="216"/>
      <c r="C113" s="216"/>
      <c r="D113" s="216"/>
      <c r="E113" s="216"/>
      <c r="F113" s="216"/>
      <c r="G113" s="216"/>
    </row>
    <row r="114" spans="2:7" x14ac:dyDescent="0.25">
      <c r="B114" s="216"/>
      <c r="C114" s="216"/>
      <c r="D114" s="216"/>
      <c r="E114" s="216"/>
      <c r="F114" s="216"/>
      <c r="G114" s="216"/>
    </row>
  </sheetData>
  <mergeCells count="9">
    <mergeCell ref="B99:G99"/>
    <mergeCell ref="B100:G100"/>
    <mergeCell ref="B108:D108"/>
    <mergeCell ref="B113:G114"/>
    <mergeCell ref="B94:G94"/>
    <mergeCell ref="B96:G96"/>
    <mergeCell ref="B95:G95"/>
    <mergeCell ref="B97:G97"/>
    <mergeCell ref="B98:G98"/>
  </mergeCells>
  <conditionalFormatting sqref="G26:G27 G86:G88 G55:G57 G18:G21 G62:G67 G76:G81 G49:G50">
    <cfRule type="cellIs" dxfId="22" priority="34" operator="equal">
      <formula>"Enter Consumption Figure"</formula>
    </cfRule>
  </conditionalFormatting>
  <conditionalFormatting sqref="G44">
    <cfRule type="cellIs" dxfId="21" priority="33" operator="equal">
      <formula>"Enter Consumption Figure"</formula>
    </cfRule>
  </conditionalFormatting>
  <conditionalFormatting sqref="G72:G74">
    <cfRule type="cellIs" dxfId="20" priority="10" operator="equal">
      <formula>"Enter Consumption Figure"</formula>
    </cfRule>
  </conditionalFormatting>
  <conditionalFormatting sqref="G32:G39">
    <cfRule type="cellIs" dxfId="19" priority="6" operator="equal">
      <formula>"Enter Consumption Figure"</formula>
    </cfRule>
  </conditionalFormatting>
  <conditionalFormatting sqref="G89">
    <cfRule type="cellIs" dxfId="18" priority="5" operator="equal">
      <formula>"Enter Consumption Figure"</formula>
    </cfRule>
  </conditionalFormatting>
  <conditionalFormatting sqref="G75">
    <cfRule type="cellIs" dxfId="17" priority="1" operator="equal">
      <formula>"Enter Consumption Figure"</formula>
    </cfRule>
  </conditionalFormatting>
  <dataValidations count="1">
    <dataValidation type="custom" allowBlank="1" showInputMessage="1" showErrorMessage="1" errorTitle="Not a Valid Value" error="The data entered is not a valid value, please click the &quot;Retry&quot; button and enter the consumption figure in a number format." sqref="E26:E27 E49:E50 E69:E70 E86:E89 E55:E60 E18:E21 E32:E39 E44:E45 E62:E67 E72:E84">
      <formula1>ISNUMBER(E18)</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C18B"/>
  </sheetPr>
  <dimension ref="A1:U1201"/>
  <sheetViews>
    <sheetView topLeftCell="A31" zoomScale="80" zoomScaleNormal="80" workbookViewId="0">
      <selection activeCell="A69" sqref="A69:XFD72"/>
    </sheetView>
  </sheetViews>
  <sheetFormatPr defaultColWidth="8.796875" defaultRowHeight="13.8" x14ac:dyDescent="0.25"/>
  <cols>
    <col min="1" max="1" width="8.796875" style="127"/>
    <col min="2" max="2" width="38.296875" customWidth="1"/>
    <col min="3" max="3" width="28.69921875" bestFit="1" customWidth="1"/>
    <col min="4" max="4" width="24.09765625" bestFit="1" customWidth="1"/>
    <col min="5" max="5" width="13.09765625" bestFit="1" customWidth="1"/>
    <col min="6" max="6" width="13" bestFit="1" customWidth="1"/>
    <col min="7" max="7" width="23" bestFit="1" customWidth="1"/>
    <col min="8" max="8" width="23" style="127" bestFit="1" customWidth="1"/>
    <col min="9" max="21" width="8.796875" style="127"/>
  </cols>
  <sheetData>
    <row r="1" spans="2:8" s="126" customFormat="1" x14ac:dyDescent="0.25"/>
    <row r="2" spans="2:8" s="126" customFormat="1" x14ac:dyDescent="0.25"/>
    <row r="3" spans="2:8" s="126" customFormat="1" x14ac:dyDescent="0.25"/>
    <row r="4" spans="2:8" s="126" customFormat="1" x14ac:dyDescent="0.25">
      <c r="F4" s="127"/>
      <c r="G4" s="127"/>
      <c r="H4" s="126" t="s">
        <v>578</v>
      </c>
    </row>
    <row r="5" spans="2:8" s="126" customFormat="1" x14ac:dyDescent="0.25">
      <c r="F5" s="127"/>
      <c r="G5" s="127"/>
    </row>
    <row r="6" spans="2:8" s="126" customFormat="1" x14ac:dyDescent="0.25">
      <c r="F6" s="127"/>
      <c r="G6" s="127"/>
    </row>
    <row r="7" spans="2:8" s="126" customFormat="1" x14ac:dyDescent="0.25">
      <c r="B7" s="128" t="s">
        <v>542</v>
      </c>
      <c r="F7" s="127"/>
      <c r="G7" s="127"/>
    </row>
    <row r="8" spans="2:8" s="126" customFormat="1" x14ac:dyDescent="0.25">
      <c r="B8" s="129" t="s">
        <v>458</v>
      </c>
      <c r="C8" s="130"/>
      <c r="F8" s="127"/>
      <c r="G8" s="127"/>
    </row>
    <row r="9" spans="2:8" s="126" customFormat="1" x14ac:dyDescent="0.25">
      <c r="B9" s="131" t="s">
        <v>461</v>
      </c>
      <c r="F9" s="127"/>
      <c r="G9" s="127"/>
    </row>
    <row r="10" spans="2:8" s="126" customFormat="1" x14ac:dyDescent="0.25">
      <c r="B10" s="132" t="s">
        <v>459</v>
      </c>
      <c r="F10" s="127"/>
      <c r="G10" s="127"/>
    </row>
    <row r="11" spans="2:8" s="127" customFormat="1" ht="14.4" thickBot="1" x14ac:dyDescent="0.3">
      <c r="B11" s="126"/>
      <c r="C11" s="126"/>
      <c r="D11" s="126"/>
      <c r="E11" s="126"/>
      <c r="F11" s="126"/>
      <c r="G11" s="126"/>
    </row>
    <row r="12" spans="2:8" x14ac:dyDescent="0.25">
      <c r="B12" s="133"/>
      <c r="C12" s="133"/>
      <c r="D12" s="133"/>
      <c r="E12" s="133"/>
      <c r="F12" s="133"/>
      <c r="G12" s="133"/>
    </row>
    <row r="13" spans="2:8" ht="21" x14ac:dyDescent="0.25">
      <c r="B13" s="134" t="s">
        <v>43</v>
      </c>
      <c r="C13" s="126"/>
      <c r="D13" s="126"/>
      <c r="E13" s="126"/>
      <c r="F13" s="126"/>
      <c r="G13" s="126"/>
    </row>
    <row r="14" spans="2:8" x14ac:dyDescent="0.25">
      <c r="B14" s="126" t="s">
        <v>452</v>
      </c>
      <c r="C14" s="126"/>
      <c r="D14" s="126"/>
      <c r="E14" s="126"/>
      <c r="F14" s="126"/>
      <c r="G14" s="126"/>
    </row>
    <row r="15" spans="2:8" x14ac:dyDescent="0.25">
      <c r="B15" s="126"/>
      <c r="C15" s="126"/>
      <c r="D15" s="126"/>
      <c r="E15" s="126"/>
      <c r="F15" s="126"/>
      <c r="G15" s="126"/>
    </row>
    <row r="16" spans="2:8" ht="30" x14ac:dyDescent="0.25">
      <c r="B16" s="15" t="s">
        <v>52</v>
      </c>
      <c r="C16" s="120" t="s">
        <v>515</v>
      </c>
      <c r="D16" s="15" t="s">
        <v>53</v>
      </c>
      <c r="E16" s="135" t="s">
        <v>54</v>
      </c>
      <c r="F16" s="120" t="s">
        <v>55</v>
      </c>
      <c r="G16" s="120" t="s">
        <v>552</v>
      </c>
    </row>
    <row r="17" spans="2:7" x14ac:dyDescent="0.25">
      <c r="B17" s="24" t="s">
        <v>7</v>
      </c>
      <c r="C17" s="122" t="s">
        <v>24</v>
      </c>
      <c r="D17" s="123" t="str">
        <f>IF(Overview!$C$15="","",Overview!$C$15)</f>
        <v>2021-22</v>
      </c>
      <c r="E17" s="51">
        <v>5002</v>
      </c>
      <c r="F17" s="178">
        <v>0.183</v>
      </c>
      <c r="G17" s="125">
        <f>E17*F17/1000</f>
        <v>0.91536600000000001</v>
      </c>
    </row>
    <row r="18" spans="2:7" x14ac:dyDescent="0.25">
      <c r="B18" s="24"/>
      <c r="C18" s="122"/>
      <c r="D18" s="123"/>
      <c r="E18" s="51"/>
      <c r="F18" s="178"/>
      <c r="G18" s="125"/>
    </row>
    <row r="19" spans="2:7" x14ac:dyDescent="0.25">
      <c r="B19" s="24"/>
      <c r="C19" s="122"/>
      <c r="D19" s="123"/>
      <c r="E19" s="51"/>
      <c r="F19" s="178"/>
      <c r="G19" s="125"/>
    </row>
    <row r="20" spans="2:7" x14ac:dyDescent="0.25">
      <c r="B20" s="24"/>
      <c r="C20" s="122"/>
      <c r="D20" s="123"/>
      <c r="E20" s="51"/>
      <c r="F20" s="178"/>
      <c r="G20" s="125"/>
    </row>
    <row r="21" spans="2:7" x14ac:dyDescent="0.25">
      <c r="B21" s="126"/>
      <c r="C21" s="136"/>
      <c r="D21" s="136"/>
      <c r="E21" s="126"/>
      <c r="F21" s="136"/>
      <c r="G21" s="136"/>
    </row>
    <row r="22" spans="2:7" x14ac:dyDescent="0.25">
      <c r="B22" s="126" t="s">
        <v>501</v>
      </c>
      <c r="C22" s="126"/>
      <c r="D22" s="126"/>
      <c r="E22" s="126"/>
      <c r="F22" s="126"/>
      <c r="G22" s="126"/>
    </row>
    <row r="23" spans="2:7" x14ac:dyDescent="0.25">
      <c r="B23" s="126"/>
      <c r="C23" s="126"/>
      <c r="D23" s="126"/>
      <c r="E23" s="126"/>
      <c r="F23" s="126"/>
      <c r="G23" s="126"/>
    </row>
    <row r="24" spans="2:7" ht="41.4" x14ac:dyDescent="0.25">
      <c r="B24" s="120" t="s">
        <v>555</v>
      </c>
      <c r="C24" s="15" t="s">
        <v>449</v>
      </c>
      <c r="D24" s="15" t="s">
        <v>53</v>
      </c>
      <c r="E24" s="135" t="s">
        <v>54</v>
      </c>
      <c r="F24" s="120" t="s">
        <v>55</v>
      </c>
      <c r="G24" s="120" t="s">
        <v>552</v>
      </c>
    </row>
    <row r="25" spans="2:7" x14ac:dyDescent="0.25">
      <c r="B25" s="137" t="s">
        <v>567</v>
      </c>
      <c r="C25" s="138" t="s">
        <v>557</v>
      </c>
      <c r="D25" s="123" t="str">
        <f>IF(Overview!$C$15="","",Overview!$C$15)</f>
        <v>2021-22</v>
      </c>
      <c r="E25" s="51"/>
      <c r="F25" s="104">
        <f>IFERROR(VLOOKUP(Overview!$C$15,'GHG Emission Factors'!$B:$DJ,13,0),"")</f>
        <v>675</v>
      </c>
      <c r="G25" s="125" t="str">
        <f t="shared" ref="G25:G27" si="0">IF(E25="","Enter Consumption Figure",(E25*F25)/1000)</f>
        <v>Enter Consumption Figure</v>
      </c>
    </row>
    <row r="26" spans="2:7" x14ac:dyDescent="0.25">
      <c r="B26" s="137" t="s">
        <v>556</v>
      </c>
      <c r="C26" s="138" t="s">
        <v>557</v>
      </c>
      <c r="D26" s="123" t="str">
        <f>IF(Overview!$C$15="","",Overview!$C$15)</f>
        <v>2021-22</v>
      </c>
      <c r="E26" s="51"/>
      <c r="F26" s="104">
        <f>IFERROR(VLOOKUP(Overview!$C$15,'GHG Emission Factors'!$B:$DJ,14,0),"")</f>
        <v>2088</v>
      </c>
      <c r="G26" s="125" t="str">
        <f t="shared" si="0"/>
        <v>Enter Consumption Figure</v>
      </c>
    </row>
    <row r="27" spans="2:7" x14ac:dyDescent="0.25">
      <c r="B27" s="137" t="s">
        <v>565</v>
      </c>
      <c r="C27" s="138" t="s">
        <v>557</v>
      </c>
      <c r="D27" s="123" t="str">
        <f>IF(Overview!$C$15="","",Overview!$C$15)</f>
        <v>2021-22</v>
      </c>
      <c r="E27" s="51"/>
      <c r="F27" s="104">
        <f>IFERROR(VLOOKUP(Overview!$C$15,'GHG Emission Factors'!$B:$DJ,15,0),"")</f>
        <v>1810</v>
      </c>
      <c r="G27" s="125" t="str">
        <f t="shared" si="0"/>
        <v>Enter Consumption Figure</v>
      </c>
    </row>
    <row r="28" spans="2:7" x14ac:dyDescent="0.25">
      <c r="B28" s="137" t="s">
        <v>554</v>
      </c>
      <c r="C28" s="112"/>
      <c r="D28" s="123" t="str">
        <f>IF(Overview!$C$15="","",Overview!$C$15)</f>
        <v>2021-22</v>
      </c>
      <c r="E28" s="51"/>
      <c r="F28" s="50"/>
      <c r="G28" s="18"/>
    </row>
    <row r="29" spans="2:7" s="127" customFormat="1" x14ac:dyDescent="0.25">
      <c r="B29" s="126"/>
      <c r="C29" s="136"/>
      <c r="D29" s="136"/>
      <c r="E29" s="126"/>
      <c r="F29" s="136"/>
      <c r="G29" s="136"/>
    </row>
    <row r="30" spans="2:7" s="127" customFormat="1" x14ac:dyDescent="0.25">
      <c r="B30" s="126" t="s">
        <v>587</v>
      </c>
      <c r="C30" s="136"/>
      <c r="D30" s="136"/>
      <c r="E30" s="126"/>
      <c r="F30" s="136"/>
      <c r="G30" s="136"/>
    </row>
    <row r="31" spans="2:7" s="127" customFormat="1" x14ac:dyDescent="0.25">
      <c r="B31" s="126"/>
      <c r="C31" s="136"/>
      <c r="D31" s="136"/>
      <c r="E31" s="126"/>
      <c r="F31" s="136"/>
      <c r="G31" s="136"/>
    </row>
    <row r="32" spans="2:7" ht="41.4" x14ac:dyDescent="0.25">
      <c r="B32" s="94" t="s">
        <v>500</v>
      </c>
      <c r="C32" s="94" t="s">
        <v>515</v>
      </c>
      <c r="D32" s="93" t="s">
        <v>53</v>
      </c>
      <c r="E32" s="95" t="s">
        <v>54</v>
      </c>
      <c r="F32" s="94" t="s">
        <v>55</v>
      </c>
      <c r="G32" s="94" t="s">
        <v>552</v>
      </c>
    </row>
    <row r="33" spans="1:21" x14ac:dyDescent="0.25">
      <c r="B33" s="96" t="s">
        <v>526</v>
      </c>
      <c r="C33" s="17" t="s">
        <v>514</v>
      </c>
      <c r="D33" s="98" t="str">
        <f>IF(Overview!$C$15="","",Overview!$C$15)</f>
        <v>2021-22</v>
      </c>
      <c r="E33" s="51">
        <v>9530</v>
      </c>
      <c r="F33" s="177">
        <v>2.512</v>
      </c>
      <c r="G33" s="100">
        <f>E33*F33/1000</f>
        <v>23.939360000000001</v>
      </c>
    </row>
    <row r="34" spans="1:21" x14ac:dyDescent="0.25">
      <c r="B34" s="96"/>
      <c r="C34" s="17" t="s">
        <v>514</v>
      </c>
      <c r="D34" s="98" t="str">
        <f>IF(Overview!$C$15="","",Overview!$C$15)</f>
        <v>2021-22</v>
      </c>
      <c r="E34" s="51">
        <v>9530</v>
      </c>
      <c r="F34" s="177"/>
      <c r="G34" s="100">
        <f t="shared" ref="G34:G35" si="1">IF(E34="","Enter Consumption Figure",(E34*F34)/1000)</f>
        <v>0</v>
      </c>
    </row>
    <row r="35" spans="1:21" x14ac:dyDescent="0.25">
      <c r="B35" s="96"/>
      <c r="C35" s="17" t="s">
        <v>514</v>
      </c>
      <c r="D35" s="98" t="str">
        <f>IF(Overview!$C$15="","",Overview!$C$15)</f>
        <v>2021-22</v>
      </c>
      <c r="E35" s="51">
        <v>9530</v>
      </c>
      <c r="F35" s="177"/>
      <c r="G35" s="100">
        <f t="shared" si="1"/>
        <v>0</v>
      </c>
    </row>
    <row r="36" spans="1:21" ht="18" customHeight="1" x14ac:dyDescent="0.25">
      <c r="B36" s="126"/>
      <c r="C36" s="136"/>
      <c r="D36" s="136"/>
      <c r="E36" s="136"/>
      <c r="F36" s="136"/>
      <c r="G36" s="136"/>
    </row>
    <row r="37" spans="1:21" s="127" customFormat="1" ht="14.4" thickBot="1" x14ac:dyDescent="0.3">
      <c r="B37" s="139"/>
      <c r="C37" s="139"/>
      <c r="D37" s="139"/>
      <c r="E37" s="139"/>
      <c r="F37" s="139"/>
      <c r="G37" s="139"/>
    </row>
    <row r="38" spans="1:21" s="127" customFormat="1" x14ac:dyDescent="0.25">
      <c r="B38" s="126"/>
      <c r="C38" s="126"/>
      <c r="D38" s="126"/>
      <c r="E38" s="126"/>
      <c r="F38" s="126"/>
      <c r="G38" s="126"/>
    </row>
    <row r="39" spans="1:21" s="1" customFormat="1" x14ac:dyDescent="0.25">
      <c r="A39" s="126"/>
      <c r="B39" s="126" t="s">
        <v>548</v>
      </c>
      <c r="C39" s="140"/>
      <c r="D39" s="140"/>
      <c r="E39" s="140"/>
      <c r="F39" s="140"/>
      <c r="G39" s="140"/>
      <c r="H39" s="126"/>
      <c r="I39" s="126"/>
      <c r="J39" s="126"/>
      <c r="K39" s="126"/>
      <c r="L39" s="126"/>
      <c r="M39" s="126"/>
      <c r="N39" s="126"/>
      <c r="O39" s="126"/>
      <c r="P39" s="126"/>
      <c r="Q39" s="126"/>
      <c r="R39" s="126"/>
      <c r="S39" s="126"/>
      <c r="T39" s="126"/>
      <c r="U39" s="126"/>
    </row>
    <row r="40" spans="1:21" s="1" customFormat="1" ht="14.1" customHeight="1" x14ac:dyDescent="0.25">
      <c r="A40" s="126"/>
      <c r="B40" s="219" t="s">
        <v>761</v>
      </c>
      <c r="C40" s="219"/>
      <c r="D40" s="219"/>
      <c r="E40" s="219"/>
      <c r="F40" s="219"/>
      <c r="G40" s="219"/>
      <c r="H40" s="126"/>
      <c r="I40" s="126"/>
      <c r="J40" s="126"/>
      <c r="K40" s="126"/>
      <c r="L40" s="126"/>
      <c r="M40" s="126"/>
      <c r="N40" s="126"/>
      <c r="O40" s="126"/>
      <c r="P40" s="126"/>
      <c r="Q40" s="126"/>
      <c r="R40" s="126"/>
      <c r="S40" s="126"/>
      <c r="T40" s="126"/>
      <c r="U40" s="126"/>
    </row>
    <row r="41" spans="1:21" s="1" customFormat="1" x14ac:dyDescent="0.25">
      <c r="A41" s="126"/>
      <c r="B41" s="179"/>
      <c r="C41" s="179"/>
      <c r="D41" s="179"/>
      <c r="E41" s="179"/>
      <c r="F41" s="179"/>
      <c r="G41" s="179"/>
      <c r="H41" s="126"/>
      <c r="I41" s="126"/>
      <c r="J41" s="126"/>
      <c r="K41" s="126"/>
      <c r="L41" s="126"/>
      <c r="M41" s="126"/>
      <c r="N41" s="126"/>
      <c r="O41" s="126"/>
      <c r="P41" s="126"/>
      <c r="Q41" s="126"/>
      <c r="R41" s="126"/>
      <c r="S41" s="126"/>
      <c r="T41" s="126"/>
      <c r="U41" s="126"/>
    </row>
    <row r="42" spans="1:21" s="1" customFormat="1" x14ac:dyDescent="0.25">
      <c r="A42" s="126"/>
      <c r="B42" s="179"/>
      <c r="C42" s="179"/>
      <c r="D42" s="179"/>
      <c r="E42" s="179"/>
      <c r="F42" s="179"/>
      <c r="G42" s="179"/>
      <c r="H42" s="126"/>
      <c r="I42" s="126"/>
      <c r="J42" s="126"/>
      <c r="K42" s="126"/>
      <c r="L42" s="126"/>
      <c r="M42" s="126"/>
      <c r="N42" s="126"/>
      <c r="O42" s="126"/>
      <c r="P42" s="126"/>
      <c r="Q42" s="126"/>
      <c r="R42" s="126"/>
      <c r="S42" s="126"/>
      <c r="T42" s="126"/>
      <c r="U42" s="126"/>
    </row>
    <row r="43" spans="1:21" s="1" customFormat="1" x14ac:dyDescent="0.25">
      <c r="A43" s="126"/>
      <c r="B43" s="179"/>
      <c r="C43" s="179"/>
      <c r="D43" s="179"/>
      <c r="E43" s="179"/>
      <c r="F43" s="179"/>
      <c r="G43" s="179"/>
      <c r="H43" s="126"/>
      <c r="I43" s="126"/>
      <c r="J43" s="126"/>
      <c r="K43" s="126"/>
      <c r="L43" s="126"/>
      <c r="M43" s="126"/>
      <c r="N43" s="126"/>
      <c r="O43" s="126"/>
      <c r="P43" s="126"/>
      <c r="Q43" s="126"/>
      <c r="R43" s="126"/>
      <c r="S43" s="126"/>
      <c r="T43" s="126"/>
      <c r="U43" s="126"/>
    </row>
    <row r="44" spans="1:21" x14ac:dyDescent="0.25">
      <c r="B44" s="179"/>
      <c r="C44" s="179"/>
      <c r="D44" s="179"/>
      <c r="E44" s="179"/>
      <c r="F44" s="179"/>
      <c r="G44" s="179"/>
    </row>
    <row r="45" spans="1:21" x14ac:dyDescent="0.25">
      <c r="B45" s="127"/>
      <c r="C45" s="127"/>
      <c r="D45" s="127"/>
      <c r="E45" s="127"/>
      <c r="F45" s="127"/>
      <c r="G45" s="127"/>
    </row>
    <row r="46" spans="1:21" x14ac:dyDescent="0.25">
      <c r="B46" s="127"/>
      <c r="C46" s="127"/>
      <c r="D46" s="127"/>
      <c r="E46" s="127"/>
      <c r="F46" s="127"/>
      <c r="G46" s="127"/>
    </row>
    <row r="47" spans="1:21" s="127" customFormat="1" x14ac:dyDescent="0.25"/>
    <row r="48" spans="1:21" ht="21" x14ac:dyDescent="0.25">
      <c r="A48" s="134"/>
      <c r="B48" s="134" t="s">
        <v>44</v>
      </c>
      <c r="C48" s="126"/>
      <c r="D48" s="126"/>
      <c r="E48" s="126"/>
      <c r="F48" s="126"/>
      <c r="G48" s="126"/>
      <c r="H48" s="126"/>
    </row>
    <row r="49" spans="1:21" ht="21" x14ac:dyDescent="0.25">
      <c r="A49" s="134"/>
      <c r="B49" s="126" t="s">
        <v>40</v>
      </c>
      <c r="C49" s="126"/>
      <c r="D49" s="126"/>
      <c r="E49" s="126"/>
      <c r="F49" s="126"/>
      <c r="G49" s="126"/>
      <c r="H49" s="126"/>
    </row>
    <row r="50" spans="1:21" ht="21" x14ac:dyDescent="0.25">
      <c r="A50" s="134"/>
      <c r="B50" s="126"/>
      <c r="C50" s="126"/>
      <c r="D50" s="126"/>
      <c r="E50" s="126"/>
      <c r="F50" s="126"/>
      <c r="G50" s="126"/>
      <c r="H50" s="126"/>
    </row>
    <row r="51" spans="1:21" ht="30" x14ac:dyDescent="0.25">
      <c r="A51" s="134"/>
      <c r="B51" s="15" t="s">
        <v>52</v>
      </c>
      <c r="C51" s="15" t="s">
        <v>449</v>
      </c>
      <c r="D51" s="15" t="s">
        <v>53</v>
      </c>
      <c r="E51" s="15" t="s">
        <v>54</v>
      </c>
      <c r="F51" s="120" t="s">
        <v>55</v>
      </c>
      <c r="G51" s="120" t="s">
        <v>552</v>
      </c>
      <c r="H51" s="126"/>
    </row>
    <row r="52" spans="1:21" ht="21" x14ac:dyDescent="0.25">
      <c r="A52" s="134"/>
      <c r="B52" s="24" t="s">
        <v>446</v>
      </c>
      <c r="C52" s="122" t="s">
        <v>26</v>
      </c>
      <c r="D52" s="123" t="str">
        <f>IF(Overview!$C$15="","",Overview!$C$15)</f>
        <v>2021-22</v>
      </c>
      <c r="E52" s="51">
        <v>1050</v>
      </c>
      <c r="F52" s="99">
        <f>IFERROR(VLOOKUP(Overview!$C$15,'GHG Emission Factors'!$B:$DJ,43,0),"")</f>
        <v>0.21232999999999999</v>
      </c>
      <c r="G52" s="125">
        <f t="shared" ref="G52" si="2">IF(E52="","Enter Consumption Figure",(E52*F52)/1000)</f>
        <v>0.22294649999999999</v>
      </c>
      <c r="H52" s="126"/>
    </row>
    <row r="53" spans="1:21" x14ac:dyDescent="0.25">
      <c r="B53" s="127"/>
      <c r="C53" s="127"/>
      <c r="D53" s="127"/>
      <c r="E53" s="127"/>
      <c r="F53" s="127"/>
      <c r="G53" s="127"/>
    </row>
    <row r="54" spans="1:21" x14ac:dyDescent="0.25">
      <c r="B54" s="127"/>
      <c r="C54" s="127"/>
      <c r="D54" s="127"/>
      <c r="E54" s="127"/>
      <c r="F54" s="127"/>
      <c r="G54" s="127"/>
    </row>
    <row r="55" spans="1:21" x14ac:dyDescent="0.25">
      <c r="B55" s="127"/>
      <c r="C55" s="127"/>
      <c r="D55" s="127"/>
      <c r="E55" s="127"/>
      <c r="F55" s="127"/>
      <c r="G55" s="127"/>
    </row>
    <row r="56" spans="1:21" x14ac:dyDescent="0.25">
      <c r="B56" s="126" t="s">
        <v>548</v>
      </c>
      <c r="C56" s="140"/>
      <c r="D56" s="140"/>
      <c r="E56" s="140"/>
      <c r="F56" s="140"/>
      <c r="G56" s="140"/>
    </row>
    <row r="57" spans="1:21" s="1" customFormat="1" ht="14.1" customHeight="1" x14ac:dyDescent="0.25">
      <c r="A57" s="126"/>
      <c r="B57" s="218" t="s">
        <v>762</v>
      </c>
      <c r="C57" s="218"/>
      <c r="D57" s="218"/>
      <c r="E57" s="218"/>
      <c r="F57" s="218"/>
      <c r="G57" s="218"/>
      <c r="H57" s="126"/>
      <c r="I57" s="126"/>
      <c r="J57" s="126"/>
      <c r="K57" s="126"/>
      <c r="L57" s="126"/>
      <c r="M57" s="126"/>
      <c r="N57" s="126"/>
      <c r="O57" s="126"/>
      <c r="P57" s="126"/>
      <c r="Q57" s="126"/>
      <c r="R57" s="126"/>
      <c r="S57" s="126"/>
      <c r="T57" s="126"/>
      <c r="U57" s="126"/>
    </row>
    <row r="58" spans="1:21" x14ac:dyDescent="0.25">
      <c r="B58" s="218"/>
      <c r="C58" s="218"/>
      <c r="D58" s="218"/>
      <c r="E58" s="218"/>
      <c r="F58" s="218"/>
      <c r="G58" s="218"/>
    </row>
    <row r="59" spans="1:21" x14ac:dyDescent="0.25">
      <c r="B59" s="218"/>
      <c r="C59" s="218"/>
      <c r="D59" s="218"/>
      <c r="E59" s="218"/>
      <c r="F59" s="218"/>
      <c r="G59" s="218"/>
    </row>
    <row r="60" spans="1:21" x14ac:dyDescent="0.25">
      <c r="B60" s="218"/>
      <c r="C60" s="218"/>
      <c r="D60" s="218"/>
      <c r="E60" s="218"/>
      <c r="F60" s="218"/>
      <c r="G60" s="218"/>
    </row>
    <row r="61" spans="1:21" x14ac:dyDescent="0.25">
      <c r="B61" s="218"/>
      <c r="C61" s="218"/>
      <c r="D61" s="218"/>
      <c r="E61" s="218"/>
      <c r="F61" s="218"/>
      <c r="G61" s="218"/>
    </row>
    <row r="62" spans="1:21" x14ac:dyDescent="0.25">
      <c r="B62" s="218"/>
      <c r="C62" s="218"/>
      <c r="D62" s="218"/>
      <c r="E62" s="218"/>
      <c r="F62" s="218"/>
      <c r="G62" s="218"/>
    </row>
    <row r="63" spans="1:21" x14ac:dyDescent="0.25">
      <c r="B63" s="218"/>
      <c r="C63" s="218"/>
      <c r="D63" s="218"/>
      <c r="E63" s="218"/>
      <c r="F63" s="218"/>
      <c r="G63" s="218"/>
    </row>
    <row r="64" spans="1:21" x14ac:dyDescent="0.25">
      <c r="B64" s="218"/>
      <c r="C64" s="218"/>
      <c r="D64" s="218"/>
      <c r="E64" s="218"/>
      <c r="F64" s="218"/>
      <c r="G64" s="218"/>
    </row>
    <row r="65" spans="2:7" x14ac:dyDescent="0.25">
      <c r="B65" s="218"/>
      <c r="C65" s="218"/>
      <c r="D65" s="218"/>
      <c r="E65" s="218"/>
      <c r="F65" s="218"/>
      <c r="G65" s="218"/>
    </row>
    <row r="66" spans="2:7" x14ac:dyDescent="0.25">
      <c r="B66" s="127"/>
      <c r="C66" s="127"/>
      <c r="D66" s="127"/>
      <c r="E66" s="127"/>
      <c r="F66" s="127"/>
      <c r="G66" s="127"/>
    </row>
    <row r="67" spans="2:7" x14ac:dyDescent="0.25">
      <c r="B67" s="127"/>
      <c r="C67" s="127"/>
      <c r="D67" s="127"/>
      <c r="E67" s="127"/>
      <c r="F67" s="127"/>
      <c r="G67" s="127"/>
    </row>
    <row r="68" spans="2:7" x14ac:dyDescent="0.25">
      <c r="B68" s="127"/>
      <c r="C68" s="127"/>
      <c r="D68" s="127"/>
      <c r="E68" s="127"/>
      <c r="F68" s="127"/>
      <c r="G68" s="127"/>
    </row>
    <row r="69" spans="2:7" ht="14.4" thickBot="1" x14ac:dyDescent="0.3">
      <c r="B69" s="141"/>
      <c r="C69" s="141"/>
      <c r="D69" s="141"/>
      <c r="E69" s="141"/>
      <c r="F69" s="141"/>
      <c r="G69" s="141"/>
    </row>
    <row r="70" spans="2:7" x14ac:dyDescent="0.25">
      <c r="B70" s="126"/>
      <c r="C70" s="126"/>
      <c r="D70" s="126"/>
      <c r="E70" s="126"/>
      <c r="F70" s="126"/>
      <c r="G70" s="126"/>
    </row>
    <row r="71" spans="2:7" ht="21" x14ac:dyDescent="0.25">
      <c r="B71" s="134" t="s">
        <v>41</v>
      </c>
      <c r="C71" s="126"/>
      <c r="D71" s="126"/>
      <c r="E71" s="126"/>
      <c r="F71" s="126"/>
      <c r="G71" s="126"/>
    </row>
    <row r="72" spans="2:7" x14ac:dyDescent="0.25">
      <c r="B72" s="126" t="s">
        <v>529</v>
      </c>
      <c r="C72" s="126"/>
      <c r="D72" s="126"/>
      <c r="E72" s="126"/>
      <c r="F72" s="126"/>
      <c r="G72" s="126"/>
    </row>
    <row r="73" spans="2:7" x14ac:dyDescent="0.25">
      <c r="B73" s="126"/>
      <c r="C73" s="126"/>
      <c r="D73" s="126"/>
      <c r="E73" s="126"/>
      <c r="F73" s="126"/>
      <c r="G73" s="126"/>
    </row>
    <row r="74" spans="2:7" ht="41.4" x14ac:dyDescent="0.25">
      <c r="B74" s="120" t="s">
        <v>500</v>
      </c>
      <c r="C74" s="15" t="s">
        <v>449</v>
      </c>
      <c r="D74" s="15" t="s">
        <v>53</v>
      </c>
      <c r="E74" s="15" t="s">
        <v>54</v>
      </c>
      <c r="F74" s="120" t="s">
        <v>55</v>
      </c>
      <c r="G74" s="120" t="s">
        <v>552</v>
      </c>
    </row>
    <row r="75" spans="2:7" ht="27.6" x14ac:dyDescent="0.25">
      <c r="B75" s="121" t="s">
        <v>510</v>
      </c>
      <c r="C75" s="122" t="s">
        <v>25</v>
      </c>
      <c r="D75" s="123" t="str">
        <f>IF(Overview!$C$15="","",Overview!$C$15)</f>
        <v>2021-22</v>
      </c>
      <c r="E75" s="51"/>
      <c r="F75" s="124">
        <f>IFERROR(VLOOKUP(Overview!$C$15,'GHG Emission Factors'!$B:$DJ,56,0),"")</f>
        <v>0.13369</v>
      </c>
      <c r="G75" s="125" t="str">
        <f>IF(E75="","Enter Consumption Figure",(E75*F75)/1000)</f>
        <v>Enter Consumption Figure</v>
      </c>
    </row>
    <row r="76" spans="2:7" x14ac:dyDescent="0.25">
      <c r="B76" s="121" t="s">
        <v>574</v>
      </c>
      <c r="C76" s="122" t="s">
        <v>25</v>
      </c>
      <c r="D76" s="123" t="str">
        <f>IF(Overview!$C$15="","",Overview!$C$15)</f>
        <v>2021-22</v>
      </c>
      <c r="E76" s="51"/>
      <c r="F76" s="124">
        <f>IFERROR(VLOOKUP(Overview!$C$15,'GHG Emission Factors'!$B:$DJ,57,0),"")</f>
        <v>0.16236999999999999</v>
      </c>
      <c r="G76" s="125" t="str">
        <f t="shared" ref="G76:G87" si="3">IF(E76="","Enter Consumption Figure",(E76*F76)/1000)</f>
        <v>Enter Consumption Figure</v>
      </c>
    </row>
    <row r="77" spans="2:7" x14ac:dyDescent="0.25">
      <c r="B77" s="24" t="s">
        <v>575</v>
      </c>
      <c r="C77" s="122" t="s">
        <v>25</v>
      </c>
      <c r="D77" s="123" t="str">
        <f>IF(Overview!$C$15="","",Overview!$C$15)</f>
        <v>2021-22</v>
      </c>
      <c r="E77" s="51"/>
      <c r="F77" s="124">
        <f>IFERROR(VLOOKUP(Overview!$C$15,'GHG Emission Factors'!$B:$DJ,58,0),"")</f>
        <v>0.27595999999999998</v>
      </c>
      <c r="G77" s="125" t="str">
        <f t="shared" si="3"/>
        <v>Enter Consumption Figure</v>
      </c>
    </row>
    <row r="78" spans="2:7" x14ac:dyDescent="0.25">
      <c r="B78" s="24" t="s">
        <v>507</v>
      </c>
      <c r="C78" s="122" t="s">
        <v>25</v>
      </c>
      <c r="D78" s="123" t="str">
        <f>IF(Overview!$C$15="","",Overview!$C$15)</f>
        <v>2021-22</v>
      </c>
      <c r="E78" s="51"/>
      <c r="F78" s="124">
        <f>IFERROR(VLOOKUP(Overview!$C$15,'GHG Emission Factors'!$B:$DJ,59,0),"")</f>
        <v>0.24052000000000001</v>
      </c>
      <c r="G78" s="125" t="str">
        <f t="shared" si="3"/>
        <v>Enter Consumption Figure</v>
      </c>
    </row>
    <row r="79" spans="2:7" x14ac:dyDescent="0.25">
      <c r="B79" s="24" t="s">
        <v>511</v>
      </c>
      <c r="C79" s="122" t="s">
        <v>25</v>
      </c>
      <c r="D79" s="123" t="str">
        <f>IF(Overview!$C$15="","",Overview!$C$15)</f>
        <v>2021-22</v>
      </c>
      <c r="E79" s="51"/>
      <c r="F79" s="124">
        <f>IFERROR(VLOOKUP(Overview!$C$15,'GHG Emission Factors'!$B:$DJ,60,0),"")</f>
        <v>0.30231000000000002</v>
      </c>
      <c r="G79" s="125" t="str">
        <f t="shared" si="3"/>
        <v>Enter Consumption Figure</v>
      </c>
    </row>
    <row r="80" spans="2:7" x14ac:dyDescent="0.25">
      <c r="B80" s="24" t="s">
        <v>512</v>
      </c>
      <c r="C80" s="122" t="s">
        <v>25</v>
      </c>
      <c r="D80" s="123" t="str">
        <f>IF(Overview!$C$15="","",Overview!$C$15)</f>
        <v>2021-22</v>
      </c>
      <c r="E80" s="51"/>
      <c r="F80" s="124">
        <f>IFERROR(VLOOKUP(Overview!$C$15,'GHG Emission Factors'!$B:$DJ,61,0),"")</f>
        <v>0.44913999999999998</v>
      </c>
      <c r="G80" s="125" t="str">
        <f t="shared" si="3"/>
        <v>Enter Consumption Figure</v>
      </c>
    </row>
    <row r="81" spans="2:8" x14ac:dyDescent="0.25">
      <c r="B81" s="24" t="s">
        <v>576</v>
      </c>
      <c r="C81" s="122" t="s">
        <v>25</v>
      </c>
      <c r="D81" s="123" t="str">
        <f>IF(Overview!$C$15="","",Overview!$C$15)</f>
        <v>2021-22</v>
      </c>
      <c r="E81" s="51"/>
      <c r="F81" s="124">
        <f>IFERROR(VLOOKUP(Overview!$C$15,'GHG Emission Factors'!$B:$DJ,62,0),"")</f>
        <v>0.22142999999999999</v>
      </c>
      <c r="G81" s="125" t="str">
        <f>IF(E81="","Enter Consumption Figure",(E81*F81)/1000)</f>
        <v>Enter Consumption Figure</v>
      </c>
    </row>
    <row r="82" spans="2:8" x14ac:dyDescent="0.25">
      <c r="B82" s="24" t="s">
        <v>577</v>
      </c>
      <c r="C82" s="122" t="s">
        <v>25</v>
      </c>
      <c r="D82" s="123" t="str">
        <f>IF(Overview!$C$15="","",Overview!$C$15)</f>
        <v>2021-22</v>
      </c>
      <c r="E82" s="51"/>
      <c r="F82" s="124">
        <f>IFERROR(VLOOKUP(Overview!$C$15,'GHG Emission Factors'!$B:$DJ,63,0),"")</f>
        <v>0.26549</v>
      </c>
      <c r="G82" s="125" t="str">
        <f>IF(E82="","Enter Consumption Figure",(E82*F82)/1000)</f>
        <v>Enter Consumption Figure</v>
      </c>
    </row>
    <row r="83" spans="2:8" x14ac:dyDescent="0.25">
      <c r="B83" s="24" t="s">
        <v>509</v>
      </c>
      <c r="C83" s="122" t="s">
        <v>25</v>
      </c>
      <c r="D83" s="123" t="str">
        <f>IF(Overview!$C$15="","",Overview!$C$15)</f>
        <v>2021-22</v>
      </c>
      <c r="E83" s="51"/>
      <c r="F83" s="124">
        <f>IFERROR(VLOOKUP(Overview!$C$15,'GHG Emission Factors'!$B:$DJ,64,0),"")</f>
        <v>0.33348</v>
      </c>
      <c r="G83" s="125" t="str">
        <f>IF(E83="","Enter Consumption Figure",(E83*F83)/1000)</f>
        <v>Enter Consumption Figure</v>
      </c>
    </row>
    <row r="84" spans="2:8" x14ac:dyDescent="0.25">
      <c r="B84" s="24" t="s">
        <v>508</v>
      </c>
      <c r="C84" s="122" t="s">
        <v>25</v>
      </c>
      <c r="D84" s="123" t="str">
        <f>IF(Overview!$C$15="","",Overview!$C$15)</f>
        <v>2021-22</v>
      </c>
      <c r="E84" s="51"/>
      <c r="F84" s="124">
        <f>IFERROR(VLOOKUP(Overview!$C$15,'GHG Emission Factors'!$B:$DJ,65,0),"")</f>
        <v>0.16889000000000001</v>
      </c>
      <c r="G84" s="125" t="str">
        <f t="shared" si="3"/>
        <v>Enter Consumption Figure</v>
      </c>
    </row>
    <row r="85" spans="2:8" x14ac:dyDescent="0.25">
      <c r="B85" s="24" t="s">
        <v>534</v>
      </c>
      <c r="C85" s="122" t="s">
        <v>25</v>
      </c>
      <c r="D85" s="123" t="str">
        <f>IF(Overview!$C$15="","",Overview!$C$15)</f>
        <v>2021-22</v>
      </c>
      <c r="E85" s="51"/>
      <c r="F85" s="124">
        <f>IFERROR(VLOOKUP(Overview!$C$15,'GHG Emission Factors'!$B:$DJ,66,0),"")</f>
        <v>0.17635000000000001</v>
      </c>
      <c r="G85" s="125" t="str">
        <f t="shared" si="3"/>
        <v>Enter Consumption Figure</v>
      </c>
    </row>
    <row r="86" spans="2:8" x14ac:dyDescent="0.25">
      <c r="B86" s="24" t="s">
        <v>535</v>
      </c>
      <c r="C86" s="122" t="s">
        <v>25</v>
      </c>
      <c r="D86" s="123" t="str">
        <f>IF(Overview!$C$15="","",Overview!$C$15)</f>
        <v>2021-22</v>
      </c>
      <c r="E86" s="51"/>
      <c r="F86" s="124">
        <f>IFERROR(VLOOKUP(Overview!$C$15,'GHG Emission Factors'!$B:$DJ,67,0),"")</f>
        <v>0.24382000000000001</v>
      </c>
      <c r="G86" s="125" t="str">
        <f t="shared" si="3"/>
        <v>Enter Consumption Figure</v>
      </c>
    </row>
    <row r="87" spans="2:8" x14ac:dyDescent="0.25">
      <c r="B87" s="24" t="s">
        <v>532</v>
      </c>
      <c r="C87" s="122" t="s">
        <v>25</v>
      </c>
      <c r="D87" s="123" t="str">
        <f>IF(Overview!$C$15="","",Overview!$C$15)</f>
        <v>2021-22</v>
      </c>
      <c r="E87" s="51"/>
      <c r="F87" s="124">
        <f>IFERROR(VLOOKUP(Overview!$C$15,'GHG Emission Factors'!$B:$DJ,68,0),"")</f>
        <v>8.097E-2</v>
      </c>
      <c r="G87" s="125" t="str">
        <f t="shared" si="3"/>
        <v>Enter Consumption Figure</v>
      </c>
    </row>
    <row r="88" spans="2:8" x14ac:dyDescent="0.25">
      <c r="B88" s="127"/>
      <c r="C88" s="127"/>
      <c r="D88" s="127"/>
      <c r="E88" s="127"/>
      <c r="F88" s="127"/>
      <c r="G88" s="127"/>
    </row>
    <row r="89" spans="2:8" x14ac:dyDescent="0.25">
      <c r="B89" s="110" t="s">
        <v>678</v>
      </c>
      <c r="C89" s="127"/>
      <c r="D89" s="127"/>
      <c r="E89" s="127"/>
      <c r="F89" s="127"/>
      <c r="G89" s="127"/>
    </row>
    <row r="90" spans="2:8" x14ac:dyDescent="0.25">
      <c r="B90" s="127"/>
      <c r="C90" s="127"/>
      <c r="D90" s="127"/>
      <c r="E90" s="127"/>
      <c r="F90" s="127"/>
      <c r="G90" s="127"/>
    </row>
    <row r="91" spans="2:8" ht="30" x14ac:dyDescent="0.25">
      <c r="B91" s="15" t="s">
        <v>52</v>
      </c>
      <c r="C91" s="15" t="s">
        <v>449</v>
      </c>
      <c r="D91" s="15" t="s">
        <v>623</v>
      </c>
      <c r="E91" s="15" t="s">
        <v>53</v>
      </c>
      <c r="F91" s="15" t="s">
        <v>54</v>
      </c>
      <c r="G91" s="120" t="s">
        <v>55</v>
      </c>
      <c r="H91" s="120" t="s">
        <v>552</v>
      </c>
    </row>
    <row r="92" spans="2:8" x14ac:dyDescent="0.25">
      <c r="B92" s="24" t="s">
        <v>603</v>
      </c>
      <c r="C92" s="122" t="s">
        <v>604</v>
      </c>
      <c r="D92" s="97" t="s">
        <v>620</v>
      </c>
      <c r="E92" s="123" t="str">
        <f>IF(Overview!$C$15="","",Overview!$C$15)</f>
        <v>2021-22</v>
      </c>
      <c r="F92" s="51"/>
      <c r="G92" s="99">
        <f>IFERROR(VLOOKUP(Overview!$C$15,'GHG Emission Factors'!$B:$DJ,73,0),"")</f>
        <v>3701.4</v>
      </c>
      <c r="H92" s="125" t="str">
        <f t="shared" ref="H92:H97" si="4">IF(F92="","Enter Consumption Figure",(F92*G92)/1000)</f>
        <v>Enter Consumption Figure</v>
      </c>
    </row>
    <row r="93" spans="2:8" x14ac:dyDescent="0.25">
      <c r="B93" s="24" t="s">
        <v>605</v>
      </c>
      <c r="C93" s="122" t="s">
        <v>604</v>
      </c>
      <c r="D93" s="97" t="s">
        <v>620</v>
      </c>
      <c r="E93" s="123" t="str">
        <f>IF(Overview!$C$15="","",Overview!$C$15)</f>
        <v>2021-22</v>
      </c>
      <c r="F93" s="51"/>
      <c r="G93" s="99">
        <f>IFERROR(VLOOKUP(Overview!$C$15,'GHG Emission Factors'!$B:$DJ,74,0),"")</f>
        <v>24865.48</v>
      </c>
      <c r="H93" s="125" t="str">
        <f t="shared" si="4"/>
        <v>Enter Consumption Figure</v>
      </c>
    </row>
    <row r="94" spans="2:8" x14ac:dyDescent="0.25">
      <c r="B94" s="24" t="s">
        <v>606</v>
      </c>
      <c r="C94" s="122" t="s">
        <v>604</v>
      </c>
      <c r="D94" s="17" t="s">
        <v>620</v>
      </c>
      <c r="E94" s="123" t="str">
        <f>IF(Overview!$C$15="","",Overview!$C$15)</f>
        <v>2021-22</v>
      </c>
      <c r="F94" s="51"/>
      <c r="G94" s="99">
        <f>IF(D94="Primary Material Production",VLOOKUP(Overview!$C$15,'GHG Emission Factors'!$B:$DJ,75,0),IF(D94="Open-Loop Source",VLOOKUP(Overview!$C$15,'GHG Emission Factors'!$B:$DJ,76,0),IF(D94="Closed-loop Source",VLOOKUP(Overview!$C$15,'GHG Emission Factors'!$B:$DJ,77,0),0)))</f>
        <v>3116.29</v>
      </c>
      <c r="H94" s="125" t="str">
        <f t="shared" si="4"/>
        <v>Enter Consumption Figure</v>
      </c>
    </row>
    <row r="95" spans="2:8" x14ac:dyDescent="0.25">
      <c r="B95" s="24" t="s">
        <v>607</v>
      </c>
      <c r="C95" s="122" t="s">
        <v>604</v>
      </c>
      <c r="D95" s="17" t="s">
        <v>456</v>
      </c>
      <c r="E95" s="123" t="str">
        <f>IF(Overview!$C$15="","",Overview!$C$15)</f>
        <v>2021-22</v>
      </c>
      <c r="F95" s="51"/>
      <c r="G95" s="99">
        <f>IF(D95="Primary Material Production",VLOOKUP(Overview!$C$15,'GHG Emission Factors'!$B:$DJ,78,0),IF(D95="Open-Loop Source",VLOOKUP(Overview!$C$15,'GHG Emission Factors'!$B:$DJ,79,0),IF(D95="Closed-loop Source",VLOOKUP(Overview!$C$15,'GHG Emission Factors'!$B:$DJ,80,0),0)))</f>
        <v>0</v>
      </c>
      <c r="H95" s="125" t="str">
        <f t="shared" si="4"/>
        <v>Enter Consumption Figure</v>
      </c>
    </row>
    <row r="96" spans="2:8" x14ac:dyDescent="0.25">
      <c r="B96" s="24" t="s">
        <v>608</v>
      </c>
      <c r="C96" s="122" t="s">
        <v>604</v>
      </c>
      <c r="D96" s="17" t="s">
        <v>456</v>
      </c>
      <c r="E96" s="123" t="str">
        <f>IF(Overview!$C$15="","",Overview!$C$15)</f>
        <v>2021-22</v>
      </c>
      <c r="F96" s="51"/>
      <c r="G96" s="99">
        <f>IF(D96="Primary Material Production",VLOOKUP(Overview!$C$15,'GHG Emission Factors'!$B:$DJ,81,0),IF(D96="Open-Loop Source",VLOOKUP(Overview!$C$15,'GHG Emission Factors'!$B:$DJ,82,0),IF(D96="Closed-loop Source",VLOOKUP(Overview!$C$15,'GHG Emission Factors'!$B:$DJ,83,0),0)))</f>
        <v>0</v>
      </c>
      <c r="H96" s="125" t="str">
        <f t="shared" si="4"/>
        <v>Enter Consumption Figure</v>
      </c>
    </row>
    <row r="97" spans="2:8" x14ac:dyDescent="0.25">
      <c r="B97" s="24" t="s">
        <v>609</v>
      </c>
      <c r="C97" s="122" t="s">
        <v>604</v>
      </c>
      <c r="D97" s="17" t="s">
        <v>456</v>
      </c>
      <c r="E97" s="123" t="str">
        <f>IF(Overview!$C$15="","",Overview!$C$15)</f>
        <v>2021-22</v>
      </c>
      <c r="F97" s="51"/>
      <c r="G97" s="99">
        <f>IF(D97="Primary Material Production",VLOOKUP(Overview!$C$15,'GHG Emission Factors'!$B:$DJ,84,0),IF(D97="Closed-loop Source",VLOOKUP(Overview!$C$15,'GHG Emission Factors'!$B:$DJ,85,0),0))</f>
        <v>0</v>
      </c>
      <c r="H97" s="125" t="str">
        <f t="shared" si="4"/>
        <v>Enter Consumption Figure</v>
      </c>
    </row>
    <row r="98" spans="2:8" x14ac:dyDescent="0.25">
      <c r="B98" s="51" t="s">
        <v>615</v>
      </c>
      <c r="C98" s="51"/>
      <c r="D98" s="51"/>
      <c r="E98" s="123" t="str">
        <f>IF(Overview!$C$15="","",Overview!$C$15)</f>
        <v>2021-22</v>
      </c>
      <c r="F98" s="51"/>
      <c r="G98" s="51"/>
      <c r="H98" s="51"/>
    </row>
    <row r="99" spans="2:8" x14ac:dyDescent="0.25">
      <c r="B99" s="51" t="s">
        <v>615</v>
      </c>
      <c r="C99" s="51"/>
      <c r="D99" s="51"/>
      <c r="E99" s="123" t="str">
        <f>IF(Overview!$C$15="","",Overview!$C$15)</f>
        <v>2021-22</v>
      </c>
      <c r="F99" s="51"/>
      <c r="G99" s="51"/>
      <c r="H99" s="51"/>
    </row>
    <row r="100" spans="2:8" x14ac:dyDescent="0.25">
      <c r="B100" s="51" t="s">
        <v>615</v>
      </c>
      <c r="C100" s="51"/>
      <c r="D100" s="51"/>
      <c r="E100" s="123" t="str">
        <f>IF(Overview!$C$15="","",Overview!$C$15)</f>
        <v>2021-22</v>
      </c>
      <c r="F100" s="51"/>
      <c r="G100" s="51"/>
      <c r="H100" s="51"/>
    </row>
    <row r="101" spans="2:8" x14ac:dyDescent="0.25">
      <c r="B101" s="51" t="s">
        <v>615</v>
      </c>
      <c r="C101" s="51"/>
      <c r="D101" s="51"/>
      <c r="E101" s="123" t="str">
        <f>IF(Overview!$C$15="","",Overview!$C$15)</f>
        <v>2021-22</v>
      </c>
      <c r="F101" s="51"/>
      <c r="G101" s="51"/>
      <c r="H101" s="51"/>
    </row>
    <row r="102" spans="2:8" x14ac:dyDescent="0.25">
      <c r="B102" s="127"/>
      <c r="C102" s="127"/>
      <c r="D102" s="127"/>
      <c r="E102" s="127"/>
      <c r="F102" s="127"/>
      <c r="G102" s="127"/>
    </row>
    <row r="103" spans="2:8" x14ac:dyDescent="0.25">
      <c r="B103" s="110" t="s">
        <v>679</v>
      </c>
      <c r="C103" s="127"/>
      <c r="D103" s="127"/>
      <c r="E103" s="127"/>
      <c r="F103" s="127"/>
      <c r="G103" s="127"/>
    </row>
    <row r="104" spans="2:8" x14ac:dyDescent="0.25">
      <c r="B104" s="127"/>
      <c r="C104" s="127"/>
      <c r="D104" s="127"/>
      <c r="E104" s="127"/>
      <c r="F104" s="127"/>
      <c r="G104" s="127"/>
    </row>
    <row r="105" spans="2:8" ht="30" x14ac:dyDescent="0.25">
      <c r="B105" s="15" t="s">
        <v>52</v>
      </c>
      <c r="C105" s="15" t="s">
        <v>449</v>
      </c>
      <c r="D105" s="15" t="s">
        <v>619</v>
      </c>
      <c r="E105" s="15" t="s">
        <v>53</v>
      </c>
      <c r="F105" s="15" t="s">
        <v>54</v>
      </c>
      <c r="G105" s="120" t="s">
        <v>55</v>
      </c>
      <c r="H105" s="120" t="s">
        <v>552</v>
      </c>
    </row>
    <row r="106" spans="2:8" x14ac:dyDescent="0.25">
      <c r="B106" s="154" t="s">
        <v>610</v>
      </c>
      <c r="C106" s="122" t="s">
        <v>604</v>
      </c>
      <c r="D106" s="17" t="s">
        <v>456</v>
      </c>
      <c r="E106" s="123" t="str">
        <f>IF(Overview!$C$15="","",Overview!$C$15)</f>
        <v>2021-22</v>
      </c>
      <c r="F106" s="51"/>
      <c r="G106" s="99">
        <f>IF(D106="Open-loop",VLOOKUP(Overview!$C$15,'GHG Emission Factors'!$B:$DJ,86,0),IF(D106="Closed-loop",VLOOKUP(Overview!$C$15,'GHG Emission Factors'!$B:$DJ,87,0),IF(D106="Combustion",VLOOKUP(Overview!$C$15,'GHG Emission Factors'!$B:$DJ,88,0),IF(D106="Landfill",VLOOKUP(Overview!$C$15,'GHG Emission Factors'!$B:$DJ,89,0),0))))</f>
        <v>0</v>
      </c>
      <c r="H106" s="125" t="str">
        <f t="shared" ref="H106:H112" si="5">IF(F106="","Enter Consumption Figure",(F106*G106)/1000)</f>
        <v>Enter Consumption Figure</v>
      </c>
    </row>
    <row r="107" spans="2:8" x14ac:dyDescent="0.25">
      <c r="B107" s="154" t="s">
        <v>611</v>
      </c>
      <c r="C107" s="122" t="s">
        <v>604</v>
      </c>
      <c r="D107" s="17" t="s">
        <v>456</v>
      </c>
      <c r="E107" s="123" t="str">
        <f>IF(Overview!$C$15="","",Overview!$C$15)</f>
        <v>2021-22</v>
      </c>
      <c r="F107" s="51"/>
      <c r="G107" s="99">
        <f>IF(D107="Combustion",VLOOKUP(Overview!$C$15,'GHG Emission Factors'!$B:$DJ,90,0),IF(D107="Composting",VLOOKUP(Overview!$C$15,'GHG Emission Factors'!$B:$DJ,91,0),IF(D107="Landfill",VLOOKUP(Overview!$C$15,'GHG Emission Factors'!$B:$DJ,92,0),IF(D107="Anaerobic digestion",VLOOKUP(Overview!$C$15,'GHG Emission Factors'!$B:$DJ,93,0),0))))</f>
        <v>0</v>
      </c>
      <c r="H107" s="125" t="str">
        <f t="shared" si="5"/>
        <v>Enter Consumption Figure</v>
      </c>
    </row>
    <row r="108" spans="2:8" x14ac:dyDescent="0.25">
      <c r="B108" s="154" t="s">
        <v>612</v>
      </c>
      <c r="C108" s="122" t="s">
        <v>604</v>
      </c>
      <c r="D108" s="17" t="s">
        <v>456</v>
      </c>
      <c r="E108" s="123" t="str">
        <f>IF(Overview!$C$15="","",Overview!$C$15)</f>
        <v>2021-22</v>
      </c>
      <c r="F108" s="51"/>
      <c r="G108" s="99">
        <f>IF(D108="Closed-loop",VLOOKUP(Overview!$C$15,'GHG Emission Factors'!$B:$DJ,94,0),IF(D108="Combustion",VLOOKUP(Overview!$C$15,'GHG Emission Factors'!$B:$DJ,95,0),IF(D108="composting",VLOOKUP(Overview!$C$15,'GHG Emission Factors'!$B:$DJ,96,0),IF(D108="landfill",VLOOKUP(Overview!$C$15,'GHG Emission Factors'!$B:$DJ,97,0),IF(D108="Anaerobic digestion",VLOOKUP(Overview!$C$15,'GHG Emission Factors'!$B:$DJ,98,0),0)))))</f>
        <v>0</v>
      </c>
      <c r="H108" s="125" t="str">
        <f t="shared" si="5"/>
        <v>Enter Consumption Figure</v>
      </c>
    </row>
    <row r="109" spans="2:8" x14ac:dyDescent="0.25">
      <c r="B109" s="154" t="s">
        <v>613</v>
      </c>
      <c r="C109" s="122" t="s">
        <v>604</v>
      </c>
      <c r="D109" s="17" t="s">
        <v>456</v>
      </c>
      <c r="E109" s="123" t="str">
        <f>IF(Overview!$C$15="","",Overview!$C$15)</f>
        <v>2021-22</v>
      </c>
      <c r="F109" s="51"/>
      <c r="G109" s="99">
        <f>IF(D109="Open-loop",VLOOKUP(Overview!$C$15,'GHG Emission Factors'!$B:$DJ,99,0),IF(D109="Combustion",VLOOKUP(Overview!$C$15,'GHG Emission Factors'!$B:$DJ,100,0),IF(D109="Landfill",VLOOKUP(Overview!$C$15,'GHG Emission Factors'!$B:$DJ,101,0),0)))</f>
        <v>0</v>
      </c>
      <c r="H109" s="125" t="str">
        <f t="shared" si="5"/>
        <v>Enter Consumption Figure</v>
      </c>
    </row>
    <row r="110" spans="2:8" x14ac:dyDescent="0.25">
      <c r="B110" s="154" t="s">
        <v>614</v>
      </c>
      <c r="C110" s="122" t="s">
        <v>604</v>
      </c>
      <c r="D110" s="17" t="s">
        <v>456</v>
      </c>
      <c r="E110" s="123" t="str">
        <f>IF(Overview!$C$15="","",Overview!$C$15)</f>
        <v>2021-22</v>
      </c>
      <c r="F110" s="51"/>
      <c r="G110" s="99">
        <f>IF(D110="Open-loop",VLOOKUP(Overview!$C$15,'GHG Emission Factors'!$B:$DJ,102,0),IF(D110="Closed-loop",VLOOKUP(Overview!$C$15,'GHG Emission Factors'!$B:$DJ,103,0),IF(D110="Combustion",VLOOKUP(Overview!$C$15,'GHG Emission Factors'!$B:$DJ,104,0),IF(D110="Landfill",VLOOKUP(Overview!$C$15,'GHG Emission Factors'!$B:$DJ,105,0),0))))</f>
        <v>0</v>
      </c>
      <c r="H110" s="125" t="str">
        <f t="shared" si="5"/>
        <v>Enter Consumption Figure</v>
      </c>
    </row>
    <row r="111" spans="2:8" x14ac:dyDescent="0.25">
      <c r="B111" s="154" t="s">
        <v>606</v>
      </c>
      <c r="C111" s="122" t="s">
        <v>604</v>
      </c>
      <c r="D111" s="17" t="s">
        <v>456</v>
      </c>
      <c r="E111" s="123" t="str">
        <f>IF(Overview!$C$15="","",Overview!$C$15)</f>
        <v>2021-22</v>
      </c>
      <c r="F111" s="51"/>
      <c r="G111" s="99">
        <f>IF(D111="Open-loop",VLOOKUP(Overview!$C$15,'GHG Emission Factors'!$B:$DJ,106,0),IF(D111="Closed-loop",VLOOKUP(Overview!$C$15,'GHG Emission Factors'!$B:$DJ,107,0),IF(D111="Combustion",VLOOKUP(Overview!$C$15,'GHG Emission Factors'!$B:$DJ,108,0),IF(D111="Landfill",VLOOKUP(Overview!$C$15,'GHG Emission Factors'!$B:$DJ,109,0),0))))</f>
        <v>0</v>
      </c>
      <c r="H111" s="125" t="str">
        <f t="shared" si="5"/>
        <v>Enter Consumption Figure</v>
      </c>
    </row>
    <row r="112" spans="2:8" x14ac:dyDescent="0.25">
      <c r="B112" s="154" t="s">
        <v>616</v>
      </c>
      <c r="C112" s="122" t="s">
        <v>604</v>
      </c>
      <c r="D112" s="17" t="s">
        <v>456</v>
      </c>
      <c r="E112" s="123" t="str">
        <f>IF(Overview!$C$15="","",Overview!$C$15)</f>
        <v>2021-22</v>
      </c>
      <c r="F112" s="51"/>
      <c r="G112" s="99">
        <f>IF(D112="Closed-loop",VLOOKUP(Overview!$C$15,'GHG Emission Factors'!$B:$DJ,110,0),IF(D112="Combustion",VLOOKUP(Overview!$C$15,'GHG Emission Factors'!$B:$DJ,111,0),IF(D112="Composting",VLOOKUP(Overview!$C$15,'GHG Emission Factors'!$B:$DJ,112,0),IF(D112="Landfill",VLOOKUP(Overview!$C$15,'GHG Emission Factors'!$B:$DJ,113,0),0))))</f>
        <v>0</v>
      </c>
      <c r="H112" s="125" t="str">
        <f t="shared" si="5"/>
        <v>Enter Consumption Figure</v>
      </c>
    </row>
    <row r="113" spans="2:9" x14ac:dyDescent="0.25">
      <c r="B113" s="51" t="s">
        <v>615</v>
      </c>
      <c r="C113" s="51"/>
      <c r="D113" s="51"/>
      <c r="E113" s="123" t="str">
        <f>IF(Overview!$C$15="","",Overview!$C$15)</f>
        <v>2021-22</v>
      </c>
      <c r="F113" s="51"/>
      <c r="G113" s="51"/>
      <c r="H113" s="51"/>
    </row>
    <row r="114" spans="2:9" x14ac:dyDescent="0.25">
      <c r="B114" s="51" t="s">
        <v>615</v>
      </c>
      <c r="C114" s="51"/>
      <c r="D114" s="51"/>
      <c r="E114" s="123" t="str">
        <f>IF(Overview!$C$15="","",Overview!$C$15)</f>
        <v>2021-22</v>
      </c>
      <c r="F114" s="51"/>
      <c r="G114" s="51"/>
      <c r="H114" s="51"/>
    </row>
    <row r="115" spans="2:9" x14ac:dyDescent="0.25">
      <c r="B115" s="51" t="s">
        <v>615</v>
      </c>
      <c r="C115" s="51"/>
      <c r="D115" s="51"/>
      <c r="E115" s="123" t="str">
        <f>IF(Overview!$C$15="","",Overview!$C$15)</f>
        <v>2021-22</v>
      </c>
      <c r="F115" s="51"/>
      <c r="G115" s="51"/>
      <c r="H115" s="51"/>
    </row>
    <row r="116" spans="2:9" x14ac:dyDescent="0.25">
      <c r="B116" s="51" t="s">
        <v>615</v>
      </c>
      <c r="C116" s="51"/>
      <c r="D116" s="51"/>
      <c r="E116" s="123" t="str">
        <f>IF(Overview!$C$15="","",Overview!$C$15)</f>
        <v>2021-22</v>
      </c>
      <c r="F116" s="51"/>
      <c r="G116" s="51"/>
      <c r="H116" s="51"/>
    </row>
    <row r="117" spans="2:9" x14ac:dyDescent="0.25">
      <c r="B117" s="127"/>
      <c r="C117" s="127"/>
      <c r="D117" s="127"/>
      <c r="E117" s="127"/>
      <c r="F117" s="127"/>
      <c r="G117" s="127"/>
    </row>
    <row r="118" spans="2:9" x14ac:dyDescent="0.25">
      <c r="B118" s="127"/>
      <c r="C118" s="127"/>
      <c r="D118" s="127"/>
      <c r="E118" s="127"/>
      <c r="F118" s="127"/>
      <c r="G118" s="127"/>
    </row>
    <row r="119" spans="2:9" x14ac:dyDescent="0.25">
      <c r="B119" s="127"/>
      <c r="C119" s="127"/>
      <c r="D119" s="127"/>
      <c r="E119" s="127"/>
      <c r="F119" s="127"/>
      <c r="G119" s="127"/>
    </row>
    <row r="120" spans="2:9" x14ac:dyDescent="0.25">
      <c r="B120" s="127"/>
      <c r="C120" s="127"/>
      <c r="D120" s="127"/>
      <c r="E120" s="127"/>
      <c r="F120" s="127"/>
      <c r="G120" s="127"/>
    </row>
    <row r="121" spans="2:9" x14ac:dyDescent="0.25">
      <c r="B121" s="126" t="s">
        <v>548</v>
      </c>
      <c r="C121" s="140"/>
      <c r="D121" s="140"/>
      <c r="E121" s="140"/>
      <c r="F121" s="140"/>
      <c r="G121" s="140"/>
      <c r="H121" s="140"/>
      <c r="I121" s="140"/>
    </row>
    <row r="122" spans="2:9" x14ac:dyDescent="0.25">
      <c r="B122" s="218"/>
      <c r="C122" s="218"/>
      <c r="D122" s="218"/>
      <c r="E122" s="218"/>
      <c r="F122" s="218"/>
      <c r="G122" s="218"/>
      <c r="H122" s="140"/>
      <c r="I122" s="140"/>
    </row>
    <row r="123" spans="2:9" x14ac:dyDescent="0.25">
      <c r="B123" s="218"/>
      <c r="C123" s="218"/>
      <c r="D123" s="218"/>
      <c r="E123" s="218"/>
      <c r="F123" s="218"/>
      <c r="G123" s="218"/>
      <c r="H123" s="140"/>
      <c r="I123" s="140"/>
    </row>
    <row r="124" spans="2:9" x14ac:dyDescent="0.25">
      <c r="B124" s="218"/>
      <c r="C124" s="218"/>
      <c r="D124" s="218"/>
      <c r="E124" s="218"/>
      <c r="F124" s="218"/>
      <c r="G124" s="218"/>
      <c r="H124" s="140"/>
      <c r="I124" s="140"/>
    </row>
    <row r="125" spans="2:9" x14ac:dyDescent="0.25">
      <c r="B125" s="218"/>
      <c r="C125" s="218"/>
      <c r="D125" s="218"/>
      <c r="E125" s="218"/>
      <c r="F125" s="218"/>
      <c r="G125" s="218"/>
      <c r="H125" s="140"/>
      <c r="I125" s="140"/>
    </row>
    <row r="126" spans="2:9" x14ac:dyDescent="0.25">
      <c r="B126" s="218"/>
      <c r="C126" s="218"/>
      <c r="D126" s="218"/>
      <c r="E126" s="218"/>
      <c r="F126" s="218"/>
      <c r="G126" s="218"/>
      <c r="H126" s="140"/>
      <c r="I126" s="140"/>
    </row>
    <row r="127" spans="2:9" x14ac:dyDescent="0.25">
      <c r="B127" s="218"/>
      <c r="C127" s="218"/>
      <c r="D127" s="218"/>
      <c r="E127" s="218"/>
      <c r="F127" s="218"/>
      <c r="G127" s="218"/>
      <c r="H127" s="140"/>
      <c r="I127" s="140"/>
    </row>
    <row r="128" spans="2:9" x14ac:dyDescent="0.25">
      <c r="B128" s="218"/>
      <c r="C128" s="218"/>
      <c r="D128" s="218"/>
      <c r="E128" s="218"/>
      <c r="F128" s="218"/>
      <c r="G128" s="218"/>
      <c r="H128" s="140"/>
      <c r="I128" s="140"/>
    </row>
    <row r="129" spans="2:9" x14ac:dyDescent="0.25">
      <c r="B129" s="218"/>
      <c r="C129" s="218"/>
      <c r="D129" s="218"/>
      <c r="E129" s="218"/>
      <c r="F129" s="218"/>
      <c r="G129" s="218"/>
      <c r="H129" s="140"/>
      <c r="I129" s="140"/>
    </row>
    <row r="130" spans="2:9" x14ac:dyDescent="0.25">
      <c r="B130" s="218"/>
      <c r="C130" s="218"/>
      <c r="D130" s="218"/>
      <c r="E130" s="218"/>
      <c r="F130" s="218"/>
      <c r="G130" s="218"/>
      <c r="H130" s="140"/>
      <c r="I130" s="140"/>
    </row>
    <row r="131" spans="2:9" x14ac:dyDescent="0.25">
      <c r="B131" s="218"/>
      <c r="C131" s="218"/>
      <c r="D131" s="218"/>
      <c r="E131" s="218"/>
      <c r="F131" s="218"/>
      <c r="G131" s="218"/>
      <c r="H131" s="140"/>
      <c r="I131" s="140"/>
    </row>
    <row r="132" spans="2:9" x14ac:dyDescent="0.25">
      <c r="B132" s="218"/>
      <c r="C132" s="218"/>
      <c r="D132" s="218"/>
      <c r="E132" s="218"/>
      <c r="F132" s="218"/>
      <c r="G132" s="218"/>
      <c r="H132" s="140"/>
      <c r="I132" s="140"/>
    </row>
    <row r="133" spans="2:9" x14ac:dyDescent="0.25">
      <c r="B133" s="218"/>
      <c r="C133" s="218"/>
      <c r="D133" s="218"/>
      <c r="E133" s="218"/>
      <c r="F133" s="218"/>
      <c r="G133" s="218"/>
      <c r="H133" s="140"/>
      <c r="I133" s="140"/>
    </row>
    <row r="134" spans="2:9" x14ac:dyDescent="0.25">
      <c r="B134" s="218"/>
      <c r="C134" s="218"/>
      <c r="D134" s="218"/>
      <c r="E134" s="218"/>
      <c r="F134" s="218"/>
      <c r="G134" s="218"/>
      <c r="H134" s="140"/>
      <c r="I134" s="140"/>
    </row>
    <row r="135" spans="2:9" x14ac:dyDescent="0.25">
      <c r="B135" s="218"/>
      <c r="C135" s="218"/>
      <c r="D135" s="218"/>
      <c r="E135" s="218"/>
      <c r="F135" s="218"/>
      <c r="G135" s="218"/>
      <c r="H135" s="140"/>
      <c r="I135" s="140"/>
    </row>
    <row r="136" spans="2:9" x14ac:dyDescent="0.25">
      <c r="B136" s="218"/>
      <c r="C136" s="218"/>
      <c r="D136" s="218"/>
      <c r="E136" s="218"/>
      <c r="F136" s="218"/>
      <c r="G136" s="218"/>
      <c r="H136" s="140"/>
      <c r="I136" s="140"/>
    </row>
    <row r="137" spans="2:9" x14ac:dyDescent="0.25">
      <c r="B137" s="218"/>
      <c r="C137" s="218"/>
      <c r="D137" s="218"/>
      <c r="E137" s="218"/>
      <c r="F137" s="218"/>
      <c r="G137" s="218"/>
      <c r="H137" s="140"/>
      <c r="I137" s="140"/>
    </row>
    <row r="138" spans="2:9" x14ac:dyDescent="0.25">
      <c r="B138" s="218"/>
      <c r="C138" s="218"/>
      <c r="D138" s="218"/>
      <c r="E138" s="218"/>
      <c r="F138" s="218"/>
      <c r="G138" s="218"/>
      <c r="H138" s="140"/>
      <c r="I138" s="140"/>
    </row>
    <row r="139" spans="2:9" x14ac:dyDescent="0.25">
      <c r="B139" s="218"/>
      <c r="C139" s="218"/>
      <c r="D139" s="218"/>
      <c r="E139" s="218"/>
      <c r="F139" s="218"/>
      <c r="G139" s="218"/>
      <c r="H139" s="140"/>
      <c r="I139" s="140"/>
    </row>
    <row r="140" spans="2:9" x14ac:dyDescent="0.25">
      <c r="B140" s="218"/>
      <c r="C140" s="218"/>
      <c r="D140" s="218"/>
      <c r="E140" s="218"/>
      <c r="F140" s="218"/>
      <c r="G140" s="218"/>
      <c r="H140" s="140"/>
      <c r="I140" s="140"/>
    </row>
    <row r="141" spans="2:9" x14ac:dyDescent="0.25">
      <c r="B141" s="218"/>
      <c r="C141" s="218"/>
      <c r="D141" s="218"/>
      <c r="E141" s="218"/>
      <c r="F141" s="218"/>
      <c r="G141" s="218"/>
      <c r="H141" s="140"/>
      <c r="I141" s="140"/>
    </row>
    <row r="142" spans="2:9" x14ac:dyDescent="0.25">
      <c r="B142" s="218"/>
      <c r="C142" s="218"/>
      <c r="D142" s="218"/>
      <c r="E142" s="218"/>
      <c r="F142" s="218"/>
      <c r="G142" s="218"/>
      <c r="H142" s="140"/>
      <c r="I142" s="140"/>
    </row>
    <row r="143" spans="2:9" x14ac:dyDescent="0.25">
      <c r="B143" s="218"/>
      <c r="C143" s="218"/>
      <c r="D143" s="218"/>
      <c r="E143" s="218"/>
      <c r="F143" s="218"/>
      <c r="G143" s="218"/>
      <c r="H143" s="140"/>
      <c r="I143" s="140"/>
    </row>
    <row r="144" spans="2:9" x14ac:dyDescent="0.25">
      <c r="B144" s="127"/>
      <c r="C144" s="127"/>
      <c r="D144" s="127"/>
      <c r="E144" s="127"/>
      <c r="F144" s="127"/>
      <c r="G144" s="127"/>
      <c r="H144" s="140"/>
      <c r="I144" s="140"/>
    </row>
    <row r="145" spans="2:9" x14ac:dyDescent="0.25">
      <c r="B145" s="127"/>
      <c r="C145" s="127"/>
      <c r="D145" s="127"/>
      <c r="E145" s="127"/>
      <c r="F145" s="127"/>
      <c r="G145" s="127"/>
      <c r="H145" s="140"/>
      <c r="I145" s="140"/>
    </row>
    <row r="146" spans="2:9" s="127" customFormat="1" x14ac:dyDescent="0.25">
      <c r="H146" s="140"/>
      <c r="I146" s="140"/>
    </row>
    <row r="147" spans="2:9" s="127" customFormat="1" x14ac:dyDescent="0.25">
      <c r="H147" s="140"/>
      <c r="I147" s="140"/>
    </row>
    <row r="148" spans="2:9" s="127" customFormat="1" x14ac:dyDescent="0.25">
      <c r="H148" s="140"/>
      <c r="I148" s="140"/>
    </row>
    <row r="149" spans="2:9" s="127" customFormat="1" x14ac:dyDescent="0.25">
      <c r="B149" s="142" t="s">
        <v>543</v>
      </c>
      <c r="C149" s="143"/>
      <c r="D149" s="143"/>
      <c r="H149" s="140"/>
      <c r="I149" s="140"/>
    </row>
    <row r="150" spans="2:9" s="127" customFormat="1" x14ac:dyDescent="0.25">
      <c r="B150" s="217" t="s">
        <v>586</v>
      </c>
      <c r="C150" s="217"/>
      <c r="D150" s="217"/>
      <c r="H150" s="140"/>
      <c r="I150" s="140"/>
    </row>
    <row r="151" spans="2:9" s="127" customFormat="1" x14ac:dyDescent="0.25">
      <c r="H151" s="140"/>
      <c r="I151" s="140"/>
    </row>
    <row r="152" spans="2:9" s="127" customFormat="1" x14ac:dyDescent="0.25">
      <c r="H152" s="140"/>
      <c r="I152" s="140"/>
    </row>
    <row r="153" spans="2:9" s="127" customFormat="1" x14ac:dyDescent="0.25">
      <c r="H153" s="140"/>
      <c r="I153" s="140"/>
    </row>
    <row r="154" spans="2:9" s="127" customFormat="1" x14ac:dyDescent="0.25">
      <c r="H154" s="140"/>
      <c r="I154" s="140"/>
    </row>
    <row r="155" spans="2:9" s="127" customFormat="1" x14ac:dyDescent="0.25">
      <c r="H155" s="140"/>
      <c r="I155" s="140"/>
    </row>
    <row r="156" spans="2:9" s="127" customFormat="1" x14ac:dyDescent="0.25">
      <c r="H156" s="140"/>
      <c r="I156" s="140"/>
    </row>
    <row r="157" spans="2:9" s="127" customFormat="1" x14ac:dyDescent="0.25">
      <c r="H157" s="140"/>
      <c r="I157" s="140"/>
    </row>
    <row r="158" spans="2:9" s="127" customFormat="1" x14ac:dyDescent="0.25">
      <c r="H158" s="140"/>
      <c r="I158" s="140"/>
    </row>
    <row r="159" spans="2:9" s="127" customFormat="1" x14ac:dyDescent="0.25">
      <c r="H159" s="140"/>
      <c r="I159" s="140"/>
    </row>
    <row r="160" spans="2:9" s="127" customFormat="1" x14ac:dyDescent="0.25">
      <c r="H160" s="140"/>
      <c r="I160" s="140"/>
    </row>
    <row r="161" spans="2:9" s="127" customFormat="1" x14ac:dyDescent="0.25">
      <c r="H161" s="140"/>
      <c r="I161" s="140"/>
    </row>
    <row r="162" spans="2:9" s="127" customFormat="1" x14ac:dyDescent="0.25">
      <c r="H162" s="140"/>
      <c r="I162" s="140"/>
    </row>
    <row r="163" spans="2:9" s="127" customFormat="1" x14ac:dyDescent="0.25">
      <c r="H163" s="140"/>
      <c r="I163" s="140"/>
    </row>
    <row r="164" spans="2:9" s="127" customFormat="1" x14ac:dyDescent="0.25">
      <c r="H164" s="140"/>
      <c r="I164" s="140"/>
    </row>
    <row r="165" spans="2:9" s="127" customFormat="1" x14ac:dyDescent="0.25">
      <c r="H165" s="140"/>
      <c r="I165" s="140"/>
    </row>
    <row r="166" spans="2:9" s="127" customFormat="1" x14ac:dyDescent="0.25">
      <c r="H166" s="140"/>
      <c r="I166" s="140"/>
    </row>
    <row r="167" spans="2:9" s="127" customFormat="1" x14ac:dyDescent="0.25">
      <c r="H167" s="140"/>
      <c r="I167" s="140"/>
    </row>
    <row r="168" spans="2:9" s="127" customFormat="1" x14ac:dyDescent="0.25">
      <c r="H168" s="140"/>
      <c r="I168" s="140"/>
    </row>
    <row r="169" spans="2:9" s="127" customFormat="1" x14ac:dyDescent="0.25">
      <c r="H169" s="140"/>
      <c r="I169" s="140"/>
    </row>
    <row r="170" spans="2:9" s="127" customFormat="1" x14ac:dyDescent="0.25">
      <c r="H170" s="140"/>
      <c r="I170" s="140"/>
    </row>
    <row r="171" spans="2:9" s="127" customFormat="1" x14ac:dyDescent="0.25">
      <c r="H171" s="140"/>
      <c r="I171" s="140"/>
    </row>
    <row r="172" spans="2:9" s="127" customFormat="1" x14ac:dyDescent="0.25">
      <c r="H172" s="140"/>
      <c r="I172" s="140"/>
    </row>
    <row r="173" spans="2:9" s="127" customFormat="1" x14ac:dyDescent="0.25">
      <c r="H173" s="140"/>
      <c r="I173" s="140"/>
    </row>
    <row r="174" spans="2:9" s="127" customFormat="1" x14ac:dyDescent="0.25">
      <c r="H174" s="140"/>
      <c r="I174" s="140"/>
    </row>
    <row r="175" spans="2:9" x14ac:dyDescent="0.25">
      <c r="B175" s="127"/>
      <c r="C175" s="127"/>
      <c r="D175" s="127"/>
      <c r="E175" s="127"/>
      <c r="F175" s="127"/>
      <c r="G175" s="127"/>
      <c r="H175" s="140"/>
      <c r="I175" s="140"/>
    </row>
    <row r="176" spans="2:9" x14ac:dyDescent="0.25">
      <c r="B176" s="127"/>
      <c r="C176" s="127"/>
      <c r="D176" s="127"/>
      <c r="E176" s="127"/>
      <c r="F176" s="127"/>
      <c r="G176" s="127"/>
      <c r="H176" s="140"/>
      <c r="I176" s="140"/>
    </row>
    <row r="177" spans="2:9" x14ac:dyDescent="0.25">
      <c r="B177" s="127"/>
      <c r="C177" s="127"/>
      <c r="D177" s="127"/>
      <c r="E177" s="127"/>
      <c r="F177" s="127"/>
      <c r="G177" s="127"/>
      <c r="H177" s="140"/>
      <c r="I177" s="140"/>
    </row>
    <row r="178" spans="2:9" x14ac:dyDescent="0.25">
      <c r="B178" s="127"/>
      <c r="C178" s="127"/>
      <c r="D178" s="127"/>
      <c r="E178" s="127"/>
      <c r="F178" s="127"/>
      <c r="G178" s="127"/>
      <c r="H178" s="140"/>
      <c r="I178" s="140"/>
    </row>
    <row r="179" spans="2:9" x14ac:dyDescent="0.25">
      <c r="B179" s="127"/>
      <c r="C179" s="127"/>
      <c r="D179" s="127"/>
      <c r="E179" s="127"/>
      <c r="F179" s="127"/>
      <c r="G179" s="127"/>
      <c r="H179" s="140"/>
      <c r="I179" s="140"/>
    </row>
    <row r="180" spans="2:9" x14ac:dyDescent="0.25">
      <c r="B180" s="127"/>
      <c r="C180" s="127"/>
      <c r="D180" s="127"/>
      <c r="E180" s="127"/>
      <c r="F180" s="127"/>
      <c r="G180" s="127"/>
      <c r="H180" s="140"/>
      <c r="I180" s="140"/>
    </row>
    <row r="181" spans="2:9" x14ac:dyDescent="0.25">
      <c r="B181" s="127"/>
      <c r="C181" s="127"/>
      <c r="D181" s="127"/>
      <c r="E181" s="127"/>
      <c r="F181" s="127"/>
      <c r="G181" s="127"/>
      <c r="H181" s="140"/>
      <c r="I181" s="140"/>
    </row>
    <row r="182" spans="2:9" x14ac:dyDescent="0.25">
      <c r="B182" s="127"/>
      <c r="C182" s="127"/>
      <c r="D182" s="127"/>
      <c r="E182" s="127"/>
      <c r="F182" s="127"/>
      <c r="G182" s="127"/>
      <c r="H182" s="140"/>
      <c r="I182" s="140"/>
    </row>
    <row r="183" spans="2:9" x14ac:dyDescent="0.25">
      <c r="B183" s="127"/>
      <c r="C183" s="127"/>
      <c r="D183" s="127"/>
      <c r="E183" s="127"/>
      <c r="F183" s="127"/>
      <c r="G183" s="127"/>
      <c r="H183" s="140"/>
      <c r="I183" s="140"/>
    </row>
    <row r="184" spans="2:9" x14ac:dyDescent="0.25">
      <c r="B184" s="127"/>
      <c r="C184" s="127"/>
      <c r="D184" s="127"/>
      <c r="E184" s="127"/>
      <c r="F184" s="127"/>
      <c r="G184" s="127"/>
      <c r="H184" s="140"/>
      <c r="I184" s="140"/>
    </row>
    <row r="185" spans="2:9" x14ac:dyDescent="0.25">
      <c r="B185" s="127"/>
      <c r="C185" s="127"/>
      <c r="D185" s="127"/>
      <c r="E185" s="127"/>
      <c r="F185" s="127"/>
      <c r="G185" s="127"/>
      <c r="H185" s="140"/>
      <c r="I185" s="140"/>
    </row>
    <row r="186" spans="2:9" x14ac:dyDescent="0.25">
      <c r="B186" s="127"/>
      <c r="C186" s="127"/>
      <c r="D186" s="127"/>
      <c r="E186" s="127"/>
      <c r="F186" s="127"/>
      <c r="G186" s="127"/>
      <c r="H186" s="140"/>
      <c r="I186" s="140"/>
    </row>
    <row r="187" spans="2:9" x14ac:dyDescent="0.25">
      <c r="B187" s="127"/>
      <c r="C187" s="127"/>
      <c r="D187" s="127"/>
      <c r="E187" s="127"/>
      <c r="F187" s="127"/>
      <c r="G187" s="127"/>
      <c r="H187" s="140"/>
      <c r="I187" s="140"/>
    </row>
    <row r="188" spans="2:9" x14ac:dyDescent="0.25">
      <c r="B188" s="127"/>
      <c r="C188" s="127"/>
      <c r="D188" s="127"/>
      <c r="E188" s="127"/>
      <c r="F188" s="127"/>
      <c r="G188" s="127"/>
      <c r="H188" s="140"/>
      <c r="I188" s="140"/>
    </row>
    <row r="189" spans="2:9" x14ac:dyDescent="0.25">
      <c r="B189" s="127"/>
      <c r="C189" s="127"/>
      <c r="D189" s="127"/>
      <c r="E189" s="127"/>
      <c r="F189" s="127"/>
      <c r="G189" s="127"/>
      <c r="H189" s="140"/>
      <c r="I189" s="140"/>
    </row>
    <row r="190" spans="2:9" x14ac:dyDescent="0.25">
      <c r="B190" s="127"/>
      <c r="C190" s="127"/>
      <c r="D190" s="127"/>
      <c r="E190" s="127"/>
      <c r="F190" s="127"/>
      <c r="G190" s="127"/>
      <c r="H190" s="140"/>
      <c r="I190" s="140"/>
    </row>
    <row r="191" spans="2:9" x14ac:dyDescent="0.25">
      <c r="B191" s="127"/>
      <c r="C191" s="127"/>
      <c r="D191" s="127"/>
      <c r="E191" s="127"/>
      <c r="F191" s="127"/>
      <c r="G191" s="127"/>
      <c r="H191" s="140"/>
      <c r="I191" s="140"/>
    </row>
    <row r="192" spans="2:9" x14ac:dyDescent="0.25">
      <c r="B192" s="127"/>
      <c r="C192" s="127"/>
      <c r="D192" s="127"/>
      <c r="E192" s="127"/>
      <c r="F192" s="127"/>
      <c r="G192" s="127"/>
      <c r="H192" s="140"/>
      <c r="I192" s="140"/>
    </row>
    <row r="193" spans="2:9" x14ac:dyDescent="0.25">
      <c r="B193" s="127"/>
      <c r="C193" s="127"/>
      <c r="D193" s="127"/>
      <c r="E193" s="127"/>
      <c r="F193" s="127"/>
      <c r="G193" s="127"/>
      <c r="H193" s="140"/>
      <c r="I193" s="140"/>
    </row>
    <row r="194" spans="2:9" x14ac:dyDescent="0.25">
      <c r="B194" s="127"/>
      <c r="C194" s="127"/>
      <c r="D194" s="127"/>
      <c r="E194" s="127"/>
      <c r="F194" s="127"/>
      <c r="G194" s="127"/>
      <c r="H194" s="140"/>
      <c r="I194" s="140"/>
    </row>
    <row r="195" spans="2:9" x14ac:dyDescent="0.25">
      <c r="B195" s="127"/>
      <c r="C195" s="127"/>
      <c r="D195" s="127"/>
      <c r="E195" s="127"/>
      <c r="F195" s="127"/>
      <c r="G195" s="127"/>
      <c r="H195" s="140"/>
      <c r="I195" s="140"/>
    </row>
    <row r="196" spans="2:9" x14ac:dyDescent="0.25">
      <c r="B196" s="127"/>
      <c r="C196" s="127"/>
      <c r="D196" s="127"/>
      <c r="E196" s="127"/>
      <c r="F196" s="127"/>
      <c r="G196" s="127"/>
      <c r="H196" s="140"/>
      <c r="I196" s="140"/>
    </row>
    <row r="197" spans="2:9" x14ac:dyDescent="0.25">
      <c r="B197" s="127"/>
      <c r="C197" s="127"/>
      <c r="D197" s="127"/>
      <c r="E197" s="127"/>
      <c r="F197" s="127"/>
      <c r="G197" s="127"/>
      <c r="H197" s="140"/>
      <c r="I197" s="140"/>
    </row>
    <row r="198" spans="2:9" x14ac:dyDescent="0.25">
      <c r="B198" s="127"/>
      <c r="C198" s="127"/>
      <c r="D198" s="127"/>
      <c r="E198" s="127"/>
      <c r="F198" s="127"/>
      <c r="G198" s="127"/>
      <c r="H198" s="140"/>
      <c r="I198" s="140"/>
    </row>
    <row r="199" spans="2:9" x14ac:dyDescent="0.25">
      <c r="B199" s="127"/>
      <c r="C199" s="127"/>
      <c r="D199" s="127"/>
      <c r="E199" s="127"/>
      <c r="F199" s="127"/>
      <c r="G199" s="127"/>
      <c r="H199" s="140"/>
      <c r="I199" s="140"/>
    </row>
    <row r="200" spans="2:9" x14ac:dyDescent="0.25">
      <c r="B200" s="127"/>
      <c r="C200" s="127"/>
      <c r="D200" s="127"/>
      <c r="E200" s="127"/>
      <c r="F200" s="127"/>
      <c r="G200" s="127"/>
      <c r="H200" s="140"/>
      <c r="I200" s="140"/>
    </row>
    <row r="201" spans="2:9" x14ac:dyDescent="0.25">
      <c r="B201" s="127"/>
      <c r="C201" s="127"/>
      <c r="D201" s="127"/>
      <c r="E201" s="127"/>
      <c r="F201" s="127"/>
      <c r="G201" s="127"/>
      <c r="H201" s="140"/>
      <c r="I201" s="140"/>
    </row>
    <row r="202" spans="2:9" x14ac:dyDescent="0.25">
      <c r="B202" s="127"/>
      <c r="C202" s="127"/>
      <c r="D202" s="127"/>
      <c r="E202" s="127"/>
      <c r="F202" s="127"/>
      <c r="G202" s="127"/>
      <c r="H202" s="140"/>
      <c r="I202" s="140"/>
    </row>
    <row r="203" spans="2:9" x14ac:dyDescent="0.25">
      <c r="B203" s="127"/>
      <c r="C203" s="127"/>
      <c r="D203" s="127"/>
      <c r="E203" s="127"/>
      <c r="F203" s="127"/>
      <c r="G203" s="127"/>
      <c r="H203" s="140"/>
      <c r="I203" s="140"/>
    </row>
    <row r="204" spans="2:9" x14ac:dyDescent="0.25">
      <c r="B204" s="127"/>
      <c r="C204" s="127"/>
      <c r="D204" s="127"/>
      <c r="E204" s="127"/>
      <c r="F204" s="127"/>
      <c r="G204" s="127"/>
      <c r="H204" s="140"/>
      <c r="I204" s="140"/>
    </row>
    <row r="205" spans="2:9" x14ac:dyDescent="0.25">
      <c r="B205" s="127"/>
      <c r="C205" s="127"/>
      <c r="D205" s="127"/>
      <c r="E205" s="127"/>
      <c r="F205" s="127"/>
      <c r="G205" s="127"/>
      <c r="H205" s="140"/>
      <c r="I205" s="140"/>
    </row>
    <row r="206" spans="2:9" x14ac:dyDescent="0.25">
      <c r="B206" s="127"/>
      <c r="C206" s="127"/>
      <c r="D206" s="127"/>
      <c r="E206" s="127"/>
      <c r="F206" s="127"/>
      <c r="G206" s="127"/>
      <c r="H206" s="140"/>
      <c r="I206" s="140"/>
    </row>
    <row r="207" spans="2:9" x14ac:dyDescent="0.25">
      <c r="B207" s="127"/>
      <c r="C207" s="127"/>
      <c r="D207" s="127"/>
      <c r="E207" s="127"/>
      <c r="F207" s="127"/>
      <c r="G207" s="127"/>
      <c r="H207" s="140"/>
      <c r="I207" s="140"/>
    </row>
    <row r="208" spans="2:9" x14ac:dyDescent="0.25">
      <c r="B208" s="127"/>
      <c r="C208" s="127"/>
      <c r="D208" s="127"/>
      <c r="E208" s="127"/>
      <c r="F208" s="127"/>
      <c r="G208" s="127"/>
      <c r="H208" s="140"/>
      <c r="I208" s="140"/>
    </row>
    <row r="209" spans="2:9" x14ac:dyDescent="0.25">
      <c r="B209" s="127"/>
      <c r="C209" s="127"/>
      <c r="D209" s="127"/>
      <c r="E209" s="127"/>
      <c r="F209" s="127"/>
      <c r="G209" s="127"/>
      <c r="H209" s="140"/>
      <c r="I209" s="140"/>
    </row>
    <row r="210" spans="2:9" x14ac:dyDescent="0.25">
      <c r="B210" s="127"/>
      <c r="C210" s="127"/>
      <c r="D210" s="127"/>
      <c r="E210" s="127"/>
      <c r="F210" s="127"/>
      <c r="G210" s="127"/>
      <c r="H210" s="140"/>
      <c r="I210" s="140"/>
    </row>
    <row r="211" spans="2:9" x14ac:dyDescent="0.25">
      <c r="B211" s="127"/>
      <c r="C211" s="127"/>
      <c r="D211" s="127"/>
      <c r="E211" s="127"/>
      <c r="F211" s="127"/>
      <c r="G211" s="127"/>
      <c r="H211" s="140"/>
      <c r="I211" s="140"/>
    </row>
    <row r="212" spans="2:9" x14ac:dyDescent="0.25">
      <c r="B212" s="127"/>
      <c r="C212" s="127"/>
      <c r="D212" s="127"/>
      <c r="E212" s="127"/>
      <c r="F212" s="127"/>
      <c r="G212" s="127"/>
      <c r="H212" s="140"/>
      <c r="I212" s="140"/>
    </row>
    <row r="213" spans="2:9" x14ac:dyDescent="0.25">
      <c r="B213" s="127"/>
      <c r="C213" s="127"/>
      <c r="D213" s="127"/>
      <c r="E213" s="127"/>
      <c r="F213" s="127"/>
      <c r="G213" s="127"/>
      <c r="H213" s="140"/>
      <c r="I213" s="140"/>
    </row>
    <row r="214" spans="2:9" x14ac:dyDescent="0.25">
      <c r="B214" s="127"/>
      <c r="C214" s="127"/>
      <c r="D214" s="127"/>
      <c r="E214" s="127"/>
      <c r="F214" s="127"/>
      <c r="G214" s="127"/>
      <c r="H214" s="140"/>
      <c r="I214" s="140"/>
    </row>
    <row r="215" spans="2:9" x14ac:dyDescent="0.25">
      <c r="B215" s="127"/>
      <c r="C215" s="127"/>
      <c r="D215" s="127"/>
      <c r="E215" s="127"/>
      <c r="F215" s="127"/>
      <c r="G215" s="127"/>
      <c r="H215" s="140"/>
      <c r="I215" s="140"/>
    </row>
    <row r="216" spans="2:9" x14ac:dyDescent="0.25">
      <c r="B216" s="127"/>
      <c r="C216" s="127"/>
      <c r="D216" s="127"/>
      <c r="E216" s="127"/>
      <c r="F216" s="127"/>
      <c r="G216" s="127"/>
      <c r="H216" s="140"/>
      <c r="I216" s="140"/>
    </row>
    <row r="217" spans="2:9" x14ac:dyDescent="0.25">
      <c r="B217" s="127"/>
      <c r="C217" s="127"/>
      <c r="D217" s="127"/>
      <c r="E217" s="127"/>
      <c r="F217" s="127"/>
      <c r="G217" s="127"/>
      <c r="H217" s="140"/>
      <c r="I217" s="140"/>
    </row>
    <row r="218" spans="2:9" x14ac:dyDescent="0.25">
      <c r="B218" s="127"/>
      <c r="C218" s="127"/>
      <c r="D218" s="127"/>
      <c r="E218" s="127"/>
      <c r="F218" s="127"/>
      <c r="G218" s="127"/>
      <c r="H218" s="140"/>
      <c r="I218" s="140"/>
    </row>
    <row r="219" spans="2:9" x14ac:dyDescent="0.25">
      <c r="B219" s="127"/>
      <c r="C219" s="127"/>
      <c r="D219" s="127"/>
      <c r="E219" s="127"/>
      <c r="F219" s="127"/>
      <c r="G219" s="127"/>
      <c r="H219" s="140"/>
      <c r="I219" s="140"/>
    </row>
    <row r="220" spans="2:9" x14ac:dyDescent="0.25">
      <c r="B220" s="127"/>
      <c r="C220" s="127"/>
      <c r="D220" s="127"/>
      <c r="E220" s="127"/>
      <c r="F220" s="127"/>
      <c r="G220" s="127"/>
      <c r="H220" s="140"/>
      <c r="I220" s="140"/>
    </row>
    <row r="221" spans="2:9" x14ac:dyDescent="0.25">
      <c r="B221" s="127"/>
      <c r="C221" s="127"/>
      <c r="D221" s="127"/>
      <c r="E221" s="127"/>
      <c r="F221" s="127"/>
      <c r="G221" s="127"/>
      <c r="H221" s="140"/>
      <c r="I221" s="140"/>
    </row>
    <row r="222" spans="2:9" x14ac:dyDescent="0.25">
      <c r="B222" s="127"/>
      <c r="C222" s="127"/>
      <c r="D222" s="127"/>
      <c r="E222" s="127"/>
      <c r="F222" s="127"/>
      <c r="G222" s="127"/>
      <c r="H222" s="140"/>
      <c r="I222" s="140"/>
    </row>
    <row r="223" spans="2:9" x14ac:dyDescent="0.25">
      <c r="B223" s="127"/>
      <c r="C223" s="127"/>
      <c r="D223" s="127"/>
      <c r="E223" s="127"/>
      <c r="F223" s="127"/>
      <c r="G223" s="127"/>
      <c r="H223" s="140"/>
      <c r="I223" s="140"/>
    </row>
    <row r="224" spans="2:9" x14ac:dyDescent="0.25">
      <c r="B224" s="127"/>
      <c r="C224" s="127"/>
      <c r="D224" s="127"/>
      <c r="E224" s="127"/>
      <c r="F224" s="127"/>
      <c r="G224" s="127"/>
      <c r="H224" s="140"/>
      <c r="I224" s="140"/>
    </row>
    <row r="225" spans="2:9" x14ac:dyDescent="0.25">
      <c r="B225" s="127"/>
      <c r="C225" s="127"/>
      <c r="D225" s="127"/>
      <c r="E225" s="127"/>
      <c r="F225" s="127"/>
      <c r="G225" s="127"/>
      <c r="H225" s="140"/>
      <c r="I225" s="140"/>
    </row>
    <row r="226" spans="2:9" x14ac:dyDescent="0.25">
      <c r="B226" s="127"/>
      <c r="C226" s="127"/>
      <c r="D226" s="127"/>
      <c r="E226" s="127"/>
      <c r="F226" s="127"/>
      <c r="G226" s="127"/>
      <c r="H226" s="140"/>
      <c r="I226" s="140"/>
    </row>
    <row r="227" spans="2:9" x14ac:dyDescent="0.25">
      <c r="B227" s="127"/>
      <c r="C227" s="127"/>
      <c r="D227" s="127"/>
      <c r="E227" s="127"/>
      <c r="F227" s="127"/>
      <c r="G227" s="127"/>
      <c r="H227" s="140"/>
      <c r="I227" s="140"/>
    </row>
    <row r="228" spans="2:9" x14ac:dyDescent="0.25">
      <c r="B228" s="127"/>
      <c r="C228" s="127"/>
      <c r="D228" s="127"/>
      <c r="E228" s="127"/>
      <c r="F228" s="127"/>
      <c r="G228" s="127"/>
      <c r="H228" s="140"/>
      <c r="I228" s="140"/>
    </row>
    <row r="229" spans="2:9" x14ac:dyDescent="0.25">
      <c r="B229" s="127"/>
      <c r="C229" s="127"/>
      <c r="D229" s="127"/>
      <c r="E229" s="127"/>
      <c r="F229" s="127"/>
      <c r="G229" s="127"/>
      <c r="H229" s="140"/>
      <c r="I229" s="140"/>
    </row>
    <row r="230" spans="2:9" x14ac:dyDescent="0.25">
      <c r="B230" s="127"/>
      <c r="C230" s="127"/>
      <c r="D230" s="127"/>
      <c r="E230" s="127"/>
      <c r="F230" s="127"/>
      <c r="G230" s="127"/>
      <c r="H230" s="140"/>
      <c r="I230" s="140"/>
    </row>
    <row r="231" spans="2:9" x14ac:dyDescent="0.25">
      <c r="B231" s="127"/>
      <c r="C231" s="127"/>
      <c r="D231" s="127"/>
      <c r="E231" s="127"/>
      <c r="F231" s="127"/>
      <c r="G231" s="127"/>
      <c r="H231" s="140"/>
      <c r="I231" s="140"/>
    </row>
    <row r="232" spans="2:9" x14ac:dyDescent="0.25">
      <c r="B232" s="127"/>
      <c r="C232" s="127"/>
      <c r="D232" s="127"/>
      <c r="E232" s="127"/>
      <c r="F232" s="127"/>
      <c r="G232" s="127"/>
      <c r="H232" s="140"/>
      <c r="I232" s="140"/>
    </row>
    <row r="233" spans="2:9" x14ac:dyDescent="0.25">
      <c r="B233" s="127"/>
      <c r="C233" s="127"/>
      <c r="D233" s="127"/>
      <c r="E233" s="127"/>
      <c r="F233" s="127"/>
      <c r="G233" s="127"/>
      <c r="H233" s="140"/>
      <c r="I233" s="140"/>
    </row>
    <row r="234" spans="2:9" x14ac:dyDescent="0.25">
      <c r="B234" s="127"/>
      <c r="C234" s="127"/>
      <c r="D234" s="127"/>
      <c r="E234" s="127"/>
      <c r="F234" s="127"/>
      <c r="G234" s="127"/>
      <c r="H234" s="140"/>
      <c r="I234" s="140"/>
    </row>
    <row r="235" spans="2:9" x14ac:dyDescent="0.25">
      <c r="B235" s="127"/>
      <c r="C235" s="127"/>
      <c r="D235" s="127"/>
      <c r="E235" s="127"/>
      <c r="F235" s="127"/>
      <c r="G235" s="127"/>
      <c r="H235" s="140"/>
      <c r="I235" s="140"/>
    </row>
    <row r="236" spans="2:9" x14ac:dyDescent="0.25">
      <c r="B236" s="127"/>
      <c r="C236" s="127"/>
      <c r="D236" s="127"/>
      <c r="E236" s="127"/>
      <c r="F236" s="127"/>
      <c r="G236" s="127"/>
      <c r="H236" s="140"/>
      <c r="I236" s="140"/>
    </row>
    <row r="237" spans="2:9" x14ac:dyDescent="0.25">
      <c r="B237" s="127"/>
      <c r="C237" s="127"/>
      <c r="D237" s="127"/>
      <c r="E237" s="127"/>
      <c r="F237" s="127"/>
      <c r="G237" s="127"/>
      <c r="H237" s="140"/>
      <c r="I237" s="140"/>
    </row>
    <row r="238" spans="2:9" x14ac:dyDescent="0.25">
      <c r="B238" s="127"/>
      <c r="C238" s="127"/>
      <c r="D238" s="127"/>
      <c r="E238" s="127"/>
      <c r="F238" s="127"/>
      <c r="G238" s="127"/>
      <c r="H238" s="140"/>
      <c r="I238" s="140"/>
    </row>
    <row r="239" spans="2:9" x14ac:dyDescent="0.25">
      <c r="B239" s="127"/>
      <c r="C239" s="127"/>
      <c r="D239" s="127"/>
      <c r="E239" s="127"/>
      <c r="F239" s="127"/>
      <c r="G239" s="127"/>
      <c r="H239" s="140"/>
      <c r="I239" s="140"/>
    </row>
    <row r="240" spans="2:9" x14ac:dyDescent="0.25">
      <c r="B240" s="127"/>
      <c r="C240" s="127"/>
      <c r="D240" s="127"/>
      <c r="E240" s="127"/>
      <c r="F240" s="127"/>
      <c r="G240" s="127"/>
      <c r="H240" s="140"/>
      <c r="I240" s="140"/>
    </row>
    <row r="241" spans="2:9" x14ac:dyDescent="0.25">
      <c r="B241" s="127"/>
      <c r="C241" s="127"/>
      <c r="D241" s="127"/>
      <c r="E241" s="127"/>
      <c r="F241" s="127"/>
      <c r="G241" s="127"/>
      <c r="H241" s="140"/>
      <c r="I241" s="140"/>
    </row>
    <row r="242" spans="2:9" x14ac:dyDescent="0.25">
      <c r="B242" s="127"/>
      <c r="C242" s="127"/>
      <c r="D242" s="127"/>
      <c r="E242" s="127"/>
      <c r="F242" s="127"/>
      <c r="G242" s="127"/>
      <c r="H242" s="140"/>
      <c r="I242" s="140"/>
    </row>
    <row r="243" spans="2:9" x14ac:dyDescent="0.25">
      <c r="B243" s="127"/>
      <c r="C243" s="127"/>
      <c r="D243" s="127"/>
      <c r="E243" s="127"/>
      <c r="F243" s="127"/>
      <c r="G243" s="127"/>
      <c r="H243" s="140"/>
      <c r="I243" s="140"/>
    </row>
    <row r="244" spans="2:9" x14ac:dyDescent="0.25">
      <c r="B244" s="127"/>
      <c r="C244" s="127"/>
      <c r="D244" s="127"/>
      <c r="E244" s="127"/>
      <c r="F244" s="127"/>
      <c r="G244" s="127"/>
      <c r="H244" s="140"/>
      <c r="I244" s="140"/>
    </row>
    <row r="245" spans="2:9" x14ac:dyDescent="0.25">
      <c r="B245" s="127"/>
      <c r="C245" s="127"/>
      <c r="D245" s="127"/>
      <c r="E245" s="127"/>
      <c r="F245" s="127"/>
      <c r="G245" s="127"/>
      <c r="H245" s="140"/>
      <c r="I245" s="140"/>
    </row>
    <row r="246" spans="2:9" x14ac:dyDescent="0.25">
      <c r="B246" s="127"/>
      <c r="C246" s="127"/>
      <c r="D246" s="127"/>
      <c r="E246" s="127"/>
      <c r="F246" s="127"/>
      <c r="G246" s="127"/>
      <c r="H246" s="140"/>
      <c r="I246" s="140"/>
    </row>
    <row r="247" spans="2:9" x14ac:dyDescent="0.25">
      <c r="B247" s="127"/>
      <c r="C247" s="127"/>
      <c r="D247" s="127"/>
      <c r="E247" s="127"/>
      <c r="F247" s="127"/>
      <c r="G247" s="127"/>
      <c r="H247" s="140"/>
      <c r="I247" s="140"/>
    </row>
    <row r="248" spans="2:9" x14ac:dyDescent="0.25">
      <c r="B248" s="127"/>
      <c r="C248" s="127"/>
      <c r="D248" s="127"/>
      <c r="E248" s="127"/>
      <c r="F248" s="127"/>
      <c r="G248" s="127"/>
      <c r="H248" s="140"/>
      <c r="I248" s="140"/>
    </row>
    <row r="249" spans="2:9" x14ac:dyDescent="0.25">
      <c r="B249" s="127"/>
      <c r="C249" s="127"/>
      <c r="D249" s="127"/>
      <c r="E249" s="127"/>
      <c r="F249" s="127"/>
      <c r="G249" s="127"/>
      <c r="H249" s="140"/>
      <c r="I249" s="140"/>
    </row>
    <row r="250" spans="2:9" x14ac:dyDescent="0.25">
      <c r="B250" s="127"/>
      <c r="C250" s="127"/>
      <c r="D250" s="127"/>
      <c r="E250" s="127"/>
      <c r="F250" s="127"/>
      <c r="G250" s="127"/>
      <c r="H250" s="140"/>
      <c r="I250" s="140"/>
    </row>
    <row r="251" spans="2:9" x14ac:dyDescent="0.25">
      <c r="B251" s="127"/>
      <c r="C251" s="127"/>
      <c r="D251" s="127"/>
      <c r="E251" s="127"/>
      <c r="F251" s="127"/>
      <c r="G251" s="127"/>
      <c r="H251" s="140"/>
      <c r="I251" s="140"/>
    </row>
    <row r="252" spans="2:9" x14ac:dyDescent="0.25">
      <c r="B252" s="127"/>
      <c r="C252" s="127"/>
      <c r="D252" s="127"/>
      <c r="E252" s="127"/>
      <c r="F252" s="127"/>
      <c r="G252" s="127"/>
      <c r="H252" s="140"/>
      <c r="I252" s="140"/>
    </row>
    <row r="253" spans="2:9" x14ac:dyDescent="0.25">
      <c r="B253" s="127"/>
      <c r="C253" s="127"/>
      <c r="D253" s="127"/>
      <c r="E253" s="127"/>
      <c r="F253" s="127"/>
      <c r="G253" s="127"/>
      <c r="H253" s="140"/>
      <c r="I253" s="140"/>
    </row>
    <row r="254" spans="2:9" x14ac:dyDescent="0.25">
      <c r="B254" s="127"/>
      <c r="C254" s="127"/>
      <c r="D254" s="127"/>
      <c r="E254" s="127"/>
      <c r="F254" s="127"/>
      <c r="G254" s="127"/>
      <c r="H254" s="140"/>
      <c r="I254" s="140"/>
    </row>
    <row r="255" spans="2:9" x14ac:dyDescent="0.25">
      <c r="B255" s="127"/>
      <c r="C255" s="127"/>
      <c r="D255" s="127"/>
      <c r="E255" s="127"/>
      <c r="F255" s="127"/>
      <c r="G255" s="127"/>
      <c r="H255" s="140"/>
      <c r="I255" s="140"/>
    </row>
    <row r="256" spans="2:9" x14ac:dyDescent="0.25">
      <c r="B256" s="127"/>
      <c r="C256" s="127"/>
      <c r="D256" s="127"/>
      <c r="E256" s="127"/>
      <c r="F256" s="127"/>
      <c r="G256" s="127"/>
      <c r="H256" s="140"/>
      <c r="I256" s="140"/>
    </row>
    <row r="257" spans="2:9" x14ac:dyDescent="0.25">
      <c r="B257" s="127"/>
      <c r="C257" s="127"/>
      <c r="D257" s="127"/>
      <c r="E257" s="127"/>
      <c r="F257" s="127"/>
      <c r="G257" s="127"/>
      <c r="H257" s="140"/>
      <c r="I257" s="140"/>
    </row>
    <row r="258" spans="2:9" x14ac:dyDescent="0.25">
      <c r="B258" s="127"/>
      <c r="C258" s="127"/>
      <c r="D258" s="127"/>
      <c r="E258" s="127"/>
      <c r="F258" s="127"/>
      <c r="G258" s="127"/>
      <c r="H258" s="140"/>
      <c r="I258" s="140"/>
    </row>
    <row r="259" spans="2:9" x14ac:dyDescent="0.25">
      <c r="B259" s="127"/>
      <c r="C259" s="127"/>
      <c r="D259" s="127"/>
      <c r="E259" s="127"/>
      <c r="F259" s="127"/>
      <c r="G259" s="127"/>
      <c r="H259" s="140"/>
      <c r="I259" s="140"/>
    </row>
    <row r="260" spans="2:9" x14ac:dyDescent="0.25">
      <c r="B260" s="127"/>
      <c r="C260" s="127"/>
      <c r="D260" s="127"/>
      <c r="E260" s="127"/>
      <c r="F260" s="127"/>
      <c r="G260" s="127"/>
      <c r="H260" s="140"/>
      <c r="I260" s="140"/>
    </row>
    <row r="261" spans="2:9" x14ac:dyDescent="0.25">
      <c r="B261" s="127"/>
      <c r="C261" s="127"/>
      <c r="D261" s="127"/>
      <c r="E261" s="127"/>
      <c r="F261" s="127"/>
      <c r="G261" s="127"/>
      <c r="H261" s="140"/>
      <c r="I261" s="140"/>
    </row>
    <row r="262" spans="2:9" x14ac:dyDescent="0.25">
      <c r="B262" s="127"/>
      <c r="C262" s="127"/>
      <c r="D262" s="127"/>
      <c r="E262" s="127"/>
      <c r="F262" s="127"/>
      <c r="G262" s="127"/>
      <c r="H262" s="140"/>
      <c r="I262" s="140"/>
    </row>
    <row r="263" spans="2:9" x14ac:dyDescent="0.25">
      <c r="B263" s="127"/>
      <c r="C263" s="127"/>
      <c r="D263" s="127"/>
      <c r="E263" s="127"/>
      <c r="F263" s="127"/>
      <c r="G263" s="127"/>
      <c r="H263" s="140"/>
      <c r="I263" s="140"/>
    </row>
    <row r="264" spans="2:9" x14ac:dyDescent="0.25">
      <c r="B264" s="127"/>
      <c r="C264" s="127"/>
      <c r="D264" s="127"/>
      <c r="E264" s="127"/>
      <c r="F264" s="127"/>
      <c r="G264" s="127"/>
    </row>
    <row r="265" spans="2:9" x14ac:dyDescent="0.25">
      <c r="B265" s="127"/>
      <c r="C265" s="127"/>
      <c r="D265" s="127"/>
      <c r="E265" s="127"/>
      <c r="F265" s="127"/>
      <c r="G265" s="127"/>
    </row>
    <row r="266" spans="2:9" x14ac:dyDescent="0.25">
      <c r="B266" s="127"/>
      <c r="C266" s="127"/>
      <c r="D266" s="127"/>
      <c r="E266" s="127"/>
      <c r="F266" s="127"/>
      <c r="G266" s="127"/>
    </row>
    <row r="267" spans="2:9" x14ac:dyDescent="0.25">
      <c r="B267" s="127"/>
      <c r="C267" s="127"/>
      <c r="D267" s="127"/>
      <c r="E267" s="127"/>
      <c r="F267" s="127"/>
      <c r="G267" s="127"/>
    </row>
    <row r="268" spans="2:9" x14ac:dyDescent="0.25">
      <c r="B268" s="127"/>
      <c r="C268" s="127"/>
      <c r="D268" s="127"/>
      <c r="E268" s="127"/>
      <c r="F268" s="127"/>
      <c r="G268" s="127"/>
    </row>
    <row r="269" spans="2:9" x14ac:dyDescent="0.25">
      <c r="B269" s="127"/>
      <c r="C269" s="127"/>
      <c r="D269" s="127"/>
      <c r="E269" s="127"/>
      <c r="F269" s="127"/>
      <c r="G269" s="127"/>
    </row>
    <row r="270" spans="2:9" x14ac:dyDescent="0.25">
      <c r="B270" s="127"/>
      <c r="C270" s="127"/>
      <c r="D270" s="127"/>
      <c r="E270" s="127"/>
      <c r="F270" s="127"/>
      <c r="G270" s="127"/>
    </row>
    <row r="271" spans="2:9" x14ac:dyDescent="0.25">
      <c r="B271" s="127"/>
      <c r="C271" s="127"/>
      <c r="D271" s="127"/>
      <c r="E271" s="127"/>
      <c r="F271" s="127"/>
      <c r="G271" s="127"/>
    </row>
    <row r="272" spans="2:9" x14ac:dyDescent="0.25">
      <c r="B272" s="127"/>
      <c r="C272" s="127"/>
      <c r="D272" s="127"/>
      <c r="E272" s="127"/>
      <c r="F272" s="127"/>
      <c r="G272" s="127"/>
    </row>
    <row r="273" spans="2:7" x14ac:dyDescent="0.25">
      <c r="B273" s="127"/>
      <c r="C273" s="127"/>
      <c r="D273" s="127"/>
      <c r="E273" s="127"/>
      <c r="F273" s="127"/>
      <c r="G273" s="127"/>
    </row>
    <row r="274" spans="2:7" x14ac:dyDescent="0.25">
      <c r="B274" s="127"/>
      <c r="C274" s="127"/>
      <c r="D274" s="127"/>
      <c r="E274" s="127"/>
      <c r="F274" s="127"/>
      <c r="G274" s="127"/>
    </row>
    <row r="275" spans="2:7" x14ac:dyDescent="0.25">
      <c r="B275" s="127"/>
      <c r="C275" s="127"/>
      <c r="D275" s="127"/>
      <c r="E275" s="127"/>
      <c r="F275" s="127"/>
      <c r="G275" s="127"/>
    </row>
    <row r="276" spans="2:7" x14ac:dyDescent="0.25">
      <c r="B276" s="127"/>
      <c r="C276" s="127"/>
      <c r="D276" s="127"/>
      <c r="E276" s="127"/>
      <c r="F276" s="127"/>
      <c r="G276" s="127"/>
    </row>
    <row r="277" spans="2:7" x14ac:dyDescent="0.25">
      <c r="B277" s="127"/>
      <c r="C277" s="127"/>
      <c r="D277" s="127"/>
      <c r="E277" s="127"/>
      <c r="F277" s="127"/>
      <c r="G277" s="127"/>
    </row>
    <row r="278" spans="2:7" x14ac:dyDescent="0.25">
      <c r="B278" s="127"/>
      <c r="C278" s="127"/>
      <c r="D278" s="127"/>
      <c r="E278" s="127"/>
      <c r="F278" s="127"/>
      <c r="G278" s="127"/>
    </row>
    <row r="279" spans="2:7" x14ac:dyDescent="0.25">
      <c r="B279" s="127"/>
      <c r="C279" s="127"/>
      <c r="D279" s="127"/>
      <c r="E279" s="127"/>
      <c r="F279" s="127"/>
      <c r="G279" s="127"/>
    </row>
    <row r="280" spans="2:7" x14ac:dyDescent="0.25">
      <c r="B280" s="127"/>
      <c r="C280" s="127"/>
      <c r="D280" s="127"/>
      <c r="E280" s="127"/>
      <c r="F280" s="127"/>
      <c r="G280" s="127"/>
    </row>
    <row r="281" spans="2:7" x14ac:dyDescent="0.25">
      <c r="B281" s="127"/>
      <c r="C281" s="127"/>
      <c r="D281" s="127"/>
      <c r="E281" s="127"/>
      <c r="F281" s="127"/>
      <c r="G281" s="127"/>
    </row>
    <row r="282" spans="2:7" x14ac:dyDescent="0.25">
      <c r="B282" s="127"/>
      <c r="C282" s="127"/>
      <c r="D282" s="127"/>
      <c r="E282" s="127"/>
      <c r="F282" s="127"/>
      <c r="G282" s="127"/>
    </row>
    <row r="283" spans="2:7" x14ac:dyDescent="0.25">
      <c r="B283" s="127"/>
      <c r="C283" s="127"/>
      <c r="D283" s="127"/>
      <c r="E283" s="127"/>
      <c r="F283" s="127"/>
      <c r="G283" s="127"/>
    </row>
    <row r="284" spans="2:7" x14ac:dyDescent="0.25">
      <c r="B284" s="127"/>
      <c r="C284" s="127"/>
      <c r="D284" s="127"/>
      <c r="E284" s="127"/>
      <c r="F284" s="127"/>
      <c r="G284" s="127"/>
    </row>
    <row r="285" spans="2:7" x14ac:dyDescent="0.25">
      <c r="B285" s="127"/>
      <c r="C285" s="127"/>
      <c r="D285" s="127"/>
      <c r="E285" s="127"/>
      <c r="F285" s="127"/>
      <c r="G285" s="127"/>
    </row>
    <row r="286" spans="2:7" x14ac:dyDescent="0.25">
      <c r="B286" s="127"/>
      <c r="C286" s="127"/>
      <c r="D286" s="127"/>
      <c r="E286" s="127"/>
      <c r="F286" s="127"/>
      <c r="G286" s="127"/>
    </row>
    <row r="287" spans="2:7" x14ac:dyDescent="0.25">
      <c r="B287" s="127"/>
      <c r="C287" s="127"/>
      <c r="D287" s="127"/>
      <c r="E287" s="127"/>
      <c r="F287" s="127"/>
      <c r="G287" s="127"/>
    </row>
    <row r="288" spans="2:7" x14ac:dyDescent="0.25">
      <c r="B288" s="127"/>
      <c r="C288" s="127"/>
      <c r="D288" s="127"/>
      <c r="E288" s="127"/>
      <c r="F288" s="127"/>
      <c r="G288" s="127"/>
    </row>
    <row r="289" spans="2:7" x14ac:dyDescent="0.25">
      <c r="B289" s="127"/>
      <c r="C289" s="127"/>
      <c r="D289" s="127"/>
      <c r="E289" s="127"/>
      <c r="F289" s="127"/>
      <c r="G289" s="127"/>
    </row>
    <row r="290" spans="2:7" x14ac:dyDescent="0.25">
      <c r="B290" s="127"/>
      <c r="C290" s="127"/>
      <c r="D290" s="127"/>
      <c r="E290" s="127"/>
      <c r="F290" s="127"/>
      <c r="G290" s="127"/>
    </row>
    <row r="291" spans="2:7" x14ac:dyDescent="0.25">
      <c r="B291" s="127"/>
      <c r="C291" s="127"/>
      <c r="D291" s="127"/>
      <c r="E291" s="127"/>
      <c r="F291" s="127"/>
      <c r="G291" s="127"/>
    </row>
    <row r="292" spans="2:7" x14ac:dyDescent="0.25">
      <c r="B292" s="127"/>
      <c r="C292" s="127"/>
      <c r="D292" s="127"/>
      <c r="E292" s="127"/>
      <c r="F292" s="127"/>
      <c r="G292" s="127"/>
    </row>
    <row r="293" spans="2:7" x14ac:dyDescent="0.25">
      <c r="B293" s="127"/>
      <c r="C293" s="127"/>
      <c r="D293" s="127"/>
      <c r="E293" s="127"/>
      <c r="F293" s="127"/>
      <c r="G293" s="127"/>
    </row>
    <row r="294" spans="2:7" x14ac:dyDescent="0.25">
      <c r="B294" s="127"/>
      <c r="C294" s="127"/>
      <c r="D294" s="127"/>
      <c r="E294" s="127"/>
      <c r="F294" s="127"/>
      <c r="G294" s="127"/>
    </row>
    <row r="295" spans="2:7" x14ac:dyDescent="0.25">
      <c r="B295" s="127"/>
      <c r="C295" s="127"/>
      <c r="D295" s="127"/>
      <c r="E295" s="127"/>
      <c r="F295" s="127"/>
      <c r="G295" s="127"/>
    </row>
    <row r="296" spans="2:7" x14ac:dyDescent="0.25">
      <c r="B296" s="127"/>
      <c r="C296" s="127"/>
      <c r="D296" s="127"/>
      <c r="E296" s="127"/>
      <c r="F296" s="127"/>
      <c r="G296" s="127"/>
    </row>
    <row r="297" spans="2:7" x14ac:dyDescent="0.25">
      <c r="B297" s="127"/>
      <c r="C297" s="127"/>
      <c r="D297" s="127"/>
      <c r="E297" s="127"/>
      <c r="F297" s="127"/>
      <c r="G297" s="127"/>
    </row>
    <row r="298" spans="2:7" x14ac:dyDescent="0.25">
      <c r="B298" s="127"/>
      <c r="C298" s="127"/>
      <c r="D298" s="127"/>
      <c r="E298" s="127"/>
      <c r="F298" s="127"/>
      <c r="G298" s="127"/>
    </row>
    <row r="299" spans="2:7" x14ac:dyDescent="0.25">
      <c r="B299" s="127"/>
      <c r="C299" s="127"/>
      <c r="D299" s="127"/>
      <c r="E299" s="127"/>
      <c r="F299" s="127"/>
      <c r="G299" s="127"/>
    </row>
    <row r="300" spans="2:7" x14ac:dyDescent="0.25">
      <c r="B300" s="127"/>
      <c r="C300" s="127"/>
      <c r="D300" s="127"/>
      <c r="E300" s="127"/>
      <c r="F300" s="127"/>
      <c r="G300" s="127"/>
    </row>
    <row r="301" spans="2:7" x14ac:dyDescent="0.25">
      <c r="B301" s="127"/>
      <c r="C301" s="127"/>
      <c r="D301" s="127"/>
      <c r="E301" s="127"/>
      <c r="F301" s="127"/>
      <c r="G301" s="127"/>
    </row>
    <row r="302" spans="2:7" x14ac:dyDescent="0.25">
      <c r="B302" s="127"/>
      <c r="C302" s="127"/>
      <c r="D302" s="127"/>
      <c r="E302" s="127"/>
      <c r="F302" s="127"/>
      <c r="G302" s="127"/>
    </row>
    <row r="303" spans="2:7" x14ac:dyDescent="0.25">
      <c r="B303" s="127"/>
      <c r="C303" s="127"/>
      <c r="D303" s="127"/>
      <c r="E303" s="127"/>
      <c r="F303" s="127"/>
      <c r="G303" s="127"/>
    </row>
    <row r="304" spans="2:7" x14ac:dyDescent="0.25">
      <c r="B304" s="127"/>
      <c r="C304" s="127"/>
      <c r="D304" s="127"/>
      <c r="E304" s="127"/>
      <c r="F304" s="127"/>
      <c r="G304" s="127"/>
    </row>
    <row r="305" spans="2:7" x14ac:dyDescent="0.25">
      <c r="B305" s="127"/>
      <c r="C305" s="127"/>
      <c r="D305" s="127"/>
      <c r="E305" s="127"/>
      <c r="F305" s="127"/>
      <c r="G305" s="127"/>
    </row>
    <row r="306" spans="2:7" x14ac:dyDescent="0.25">
      <c r="B306" s="127"/>
      <c r="C306" s="127"/>
      <c r="D306" s="127"/>
      <c r="E306" s="127"/>
      <c r="F306" s="127"/>
      <c r="G306" s="127"/>
    </row>
    <row r="307" spans="2:7" x14ac:dyDescent="0.25">
      <c r="B307" s="127"/>
      <c r="C307" s="127"/>
      <c r="D307" s="127"/>
      <c r="E307" s="127"/>
      <c r="F307" s="127"/>
      <c r="G307" s="127"/>
    </row>
    <row r="308" spans="2:7" x14ac:dyDescent="0.25">
      <c r="B308" s="127"/>
      <c r="C308" s="127"/>
      <c r="D308" s="127"/>
      <c r="E308" s="127"/>
      <c r="F308" s="127"/>
      <c r="G308" s="127"/>
    </row>
    <row r="309" spans="2:7" x14ac:dyDescent="0.25">
      <c r="B309" s="127"/>
      <c r="C309" s="127"/>
      <c r="D309" s="127"/>
      <c r="E309" s="127"/>
      <c r="F309" s="127"/>
      <c r="G309" s="127"/>
    </row>
    <row r="310" spans="2:7" x14ac:dyDescent="0.25">
      <c r="B310" s="127"/>
      <c r="C310" s="127"/>
      <c r="D310" s="127"/>
      <c r="E310" s="127"/>
      <c r="F310" s="127"/>
      <c r="G310" s="127"/>
    </row>
    <row r="311" spans="2:7" x14ac:dyDescent="0.25">
      <c r="B311" s="127"/>
      <c r="C311" s="127"/>
      <c r="D311" s="127"/>
      <c r="E311" s="127"/>
      <c r="F311" s="127"/>
      <c r="G311" s="127"/>
    </row>
    <row r="312" spans="2:7" x14ac:dyDescent="0.25">
      <c r="B312" s="127"/>
      <c r="C312" s="127"/>
      <c r="D312" s="127"/>
      <c r="E312" s="127"/>
      <c r="F312" s="127"/>
      <c r="G312" s="127"/>
    </row>
    <row r="313" spans="2:7" x14ac:dyDescent="0.25">
      <c r="B313" s="127"/>
      <c r="C313" s="127"/>
      <c r="D313" s="127"/>
      <c r="E313" s="127"/>
      <c r="F313" s="127"/>
      <c r="G313" s="127"/>
    </row>
    <row r="314" spans="2:7" x14ac:dyDescent="0.25">
      <c r="B314" s="127"/>
      <c r="C314" s="127"/>
      <c r="D314" s="127"/>
      <c r="E314" s="127"/>
      <c r="F314" s="127"/>
      <c r="G314" s="127"/>
    </row>
    <row r="315" spans="2:7" x14ac:dyDescent="0.25">
      <c r="B315" s="127"/>
      <c r="C315" s="127"/>
      <c r="D315" s="127"/>
      <c r="E315" s="127"/>
      <c r="F315" s="127"/>
      <c r="G315" s="127"/>
    </row>
    <row r="316" spans="2:7" x14ac:dyDescent="0.25">
      <c r="B316" s="127"/>
      <c r="C316" s="127"/>
      <c r="D316" s="127"/>
      <c r="E316" s="127"/>
      <c r="F316" s="127"/>
      <c r="G316" s="127"/>
    </row>
    <row r="317" spans="2:7" x14ac:dyDescent="0.25">
      <c r="B317" s="127"/>
      <c r="C317" s="127"/>
      <c r="D317" s="127"/>
      <c r="E317" s="127"/>
      <c r="F317" s="127"/>
      <c r="G317" s="127"/>
    </row>
    <row r="318" spans="2:7" x14ac:dyDescent="0.25">
      <c r="B318" s="127"/>
      <c r="C318" s="127"/>
      <c r="D318" s="127"/>
      <c r="E318" s="127"/>
      <c r="F318" s="127"/>
      <c r="G318" s="127"/>
    </row>
    <row r="319" spans="2:7" x14ac:dyDescent="0.25">
      <c r="B319" s="127"/>
      <c r="C319" s="127"/>
      <c r="D319" s="127"/>
      <c r="E319" s="127"/>
      <c r="F319" s="127"/>
      <c r="G319" s="127"/>
    </row>
    <row r="320" spans="2:7" x14ac:dyDescent="0.25">
      <c r="B320" s="127"/>
      <c r="C320" s="127"/>
      <c r="D320" s="127"/>
      <c r="E320" s="127"/>
      <c r="F320" s="127"/>
      <c r="G320" s="127"/>
    </row>
    <row r="321" spans="2:7" x14ac:dyDescent="0.25">
      <c r="B321" s="127"/>
      <c r="C321" s="127"/>
      <c r="D321" s="127"/>
      <c r="E321" s="127"/>
      <c r="F321" s="127"/>
      <c r="G321" s="127"/>
    </row>
    <row r="322" spans="2:7" x14ac:dyDescent="0.25">
      <c r="B322" s="127"/>
      <c r="C322" s="127"/>
      <c r="D322" s="127"/>
      <c r="E322" s="127"/>
      <c r="F322" s="127"/>
      <c r="G322" s="127"/>
    </row>
    <row r="323" spans="2:7" x14ac:dyDescent="0.25">
      <c r="B323" s="127"/>
      <c r="C323" s="127"/>
      <c r="D323" s="127"/>
      <c r="E323" s="127"/>
      <c r="F323" s="127"/>
      <c r="G323" s="127"/>
    </row>
    <row r="324" spans="2:7" x14ac:dyDescent="0.25">
      <c r="B324" s="127"/>
      <c r="C324" s="127"/>
      <c r="D324" s="127"/>
      <c r="E324" s="127"/>
      <c r="F324" s="127"/>
      <c r="G324" s="127"/>
    </row>
    <row r="325" spans="2:7" x14ac:dyDescent="0.25">
      <c r="B325" s="127"/>
      <c r="C325" s="127"/>
      <c r="D325" s="127"/>
      <c r="E325" s="127"/>
      <c r="F325" s="127"/>
      <c r="G325" s="127"/>
    </row>
    <row r="326" spans="2:7" x14ac:dyDescent="0.25">
      <c r="B326" s="127"/>
      <c r="C326" s="127"/>
      <c r="D326" s="127"/>
      <c r="E326" s="127"/>
      <c r="F326" s="127"/>
      <c r="G326" s="127"/>
    </row>
    <row r="327" spans="2:7" x14ac:dyDescent="0.25">
      <c r="B327" s="127"/>
      <c r="C327" s="127"/>
      <c r="D327" s="127"/>
      <c r="E327" s="127"/>
      <c r="F327" s="127"/>
      <c r="G327" s="127"/>
    </row>
    <row r="328" spans="2:7" x14ac:dyDescent="0.25">
      <c r="B328" s="127"/>
      <c r="C328" s="127"/>
      <c r="D328" s="127"/>
      <c r="E328" s="127"/>
      <c r="F328" s="127"/>
      <c r="G328" s="127"/>
    </row>
    <row r="329" spans="2:7" x14ac:dyDescent="0.25">
      <c r="B329" s="127"/>
      <c r="C329" s="127"/>
      <c r="D329" s="127"/>
      <c r="E329" s="127"/>
      <c r="F329" s="127"/>
      <c r="G329" s="127"/>
    </row>
    <row r="330" spans="2:7" x14ac:dyDescent="0.25">
      <c r="B330" s="127"/>
      <c r="C330" s="127"/>
      <c r="D330" s="127"/>
      <c r="E330" s="127"/>
      <c r="F330" s="127"/>
      <c r="G330" s="127"/>
    </row>
    <row r="331" spans="2:7" x14ac:dyDescent="0.25">
      <c r="B331" s="127"/>
      <c r="C331" s="127"/>
      <c r="D331" s="127"/>
      <c r="E331" s="127"/>
      <c r="F331" s="127"/>
      <c r="G331" s="127"/>
    </row>
    <row r="332" spans="2:7" x14ac:dyDescent="0.25">
      <c r="B332" s="127"/>
      <c r="C332" s="127"/>
      <c r="D332" s="127"/>
      <c r="E332" s="127"/>
      <c r="F332" s="127"/>
      <c r="G332" s="127"/>
    </row>
    <row r="333" spans="2:7" x14ac:dyDescent="0.25">
      <c r="B333" s="127"/>
      <c r="C333" s="127"/>
      <c r="D333" s="127"/>
      <c r="E333" s="127"/>
      <c r="F333" s="127"/>
      <c r="G333" s="127"/>
    </row>
    <row r="334" spans="2:7" x14ac:dyDescent="0.25">
      <c r="B334" s="127"/>
      <c r="C334" s="127"/>
      <c r="D334" s="127"/>
      <c r="E334" s="127"/>
      <c r="F334" s="127"/>
      <c r="G334" s="127"/>
    </row>
    <row r="335" spans="2:7" x14ac:dyDescent="0.25">
      <c r="B335" s="127"/>
      <c r="C335" s="127"/>
      <c r="D335" s="127"/>
      <c r="E335" s="127"/>
      <c r="F335" s="127"/>
      <c r="G335" s="127"/>
    </row>
    <row r="336" spans="2:7" x14ac:dyDescent="0.25">
      <c r="B336" s="127"/>
      <c r="C336" s="127"/>
      <c r="D336" s="127"/>
      <c r="E336" s="127"/>
      <c r="F336" s="127"/>
      <c r="G336" s="127"/>
    </row>
    <row r="337" spans="2:7" x14ac:dyDescent="0.25">
      <c r="B337" s="127"/>
      <c r="C337" s="127"/>
      <c r="D337" s="127"/>
      <c r="E337" s="127"/>
      <c r="F337" s="127"/>
      <c r="G337" s="127"/>
    </row>
    <row r="338" spans="2:7" x14ac:dyDescent="0.25">
      <c r="B338" s="127"/>
      <c r="C338" s="127"/>
      <c r="D338" s="127"/>
      <c r="E338" s="127"/>
      <c r="F338" s="127"/>
      <c r="G338" s="127"/>
    </row>
    <row r="339" spans="2:7" x14ac:dyDescent="0.25">
      <c r="B339" s="127"/>
      <c r="C339" s="127"/>
      <c r="D339" s="127"/>
      <c r="E339" s="127"/>
      <c r="F339" s="127"/>
      <c r="G339" s="127"/>
    </row>
    <row r="340" spans="2:7" x14ac:dyDescent="0.25">
      <c r="B340" s="127"/>
      <c r="C340" s="127"/>
      <c r="D340" s="127"/>
      <c r="E340" s="127"/>
      <c r="F340" s="127"/>
      <c r="G340" s="127"/>
    </row>
    <row r="341" spans="2:7" x14ac:dyDescent="0.25">
      <c r="B341" s="127"/>
      <c r="C341" s="127"/>
      <c r="D341" s="127"/>
      <c r="E341" s="127"/>
      <c r="F341" s="127"/>
      <c r="G341" s="127"/>
    </row>
    <row r="342" spans="2:7" x14ac:dyDescent="0.25">
      <c r="B342" s="127"/>
      <c r="C342" s="127"/>
      <c r="D342" s="127"/>
      <c r="E342" s="127"/>
      <c r="F342" s="127"/>
      <c r="G342" s="127"/>
    </row>
    <row r="343" spans="2:7" x14ac:dyDescent="0.25">
      <c r="B343" s="127"/>
      <c r="C343" s="127"/>
      <c r="D343" s="127"/>
      <c r="E343" s="127"/>
      <c r="F343" s="127"/>
      <c r="G343" s="127"/>
    </row>
    <row r="344" spans="2:7" x14ac:dyDescent="0.25">
      <c r="B344" s="127"/>
      <c r="C344" s="127"/>
      <c r="D344" s="127"/>
      <c r="E344" s="127"/>
      <c r="F344" s="127"/>
      <c r="G344" s="127"/>
    </row>
    <row r="345" spans="2:7" x14ac:dyDescent="0.25">
      <c r="B345" s="127"/>
      <c r="C345" s="127"/>
      <c r="D345" s="127"/>
      <c r="E345" s="127"/>
      <c r="F345" s="127"/>
      <c r="G345" s="127"/>
    </row>
    <row r="346" spans="2:7" x14ac:dyDescent="0.25">
      <c r="B346" s="127"/>
      <c r="C346" s="127"/>
      <c r="D346" s="127"/>
      <c r="E346" s="127"/>
      <c r="F346" s="127"/>
      <c r="G346" s="127"/>
    </row>
    <row r="347" spans="2:7" x14ac:dyDescent="0.25">
      <c r="B347" s="127"/>
      <c r="C347" s="127"/>
      <c r="D347" s="127"/>
      <c r="E347" s="127"/>
      <c r="F347" s="127"/>
      <c r="G347" s="127"/>
    </row>
    <row r="348" spans="2:7" x14ac:dyDescent="0.25">
      <c r="B348" s="127"/>
      <c r="C348" s="127"/>
      <c r="D348" s="127"/>
      <c r="E348" s="127"/>
      <c r="F348" s="127"/>
      <c r="G348" s="127"/>
    </row>
    <row r="349" spans="2:7" x14ac:dyDescent="0.25">
      <c r="B349" s="127"/>
      <c r="C349" s="127"/>
      <c r="D349" s="127"/>
      <c r="E349" s="127"/>
      <c r="F349" s="127"/>
      <c r="G349" s="127"/>
    </row>
    <row r="350" spans="2:7" x14ac:dyDescent="0.25">
      <c r="B350" s="127"/>
      <c r="C350" s="127"/>
      <c r="D350" s="127"/>
      <c r="E350" s="127"/>
      <c r="F350" s="127"/>
      <c r="G350" s="127"/>
    </row>
    <row r="351" spans="2:7" x14ac:dyDescent="0.25">
      <c r="B351" s="127"/>
      <c r="C351" s="127"/>
      <c r="D351" s="127"/>
      <c r="E351" s="127"/>
      <c r="F351" s="127"/>
      <c r="G351" s="127"/>
    </row>
    <row r="352" spans="2:7" x14ac:dyDescent="0.25">
      <c r="B352" s="127"/>
      <c r="C352" s="127"/>
      <c r="D352" s="127"/>
      <c r="E352" s="127"/>
      <c r="F352" s="127"/>
      <c r="G352" s="127"/>
    </row>
    <row r="353" spans="2:7" x14ac:dyDescent="0.25">
      <c r="B353" s="127"/>
      <c r="C353" s="127"/>
      <c r="D353" s="127"/>
      <c r="E353" s="127"/>
      <c r="F353" s="127"/>
      <c r="G353" s="127"/>
    </row>
    <row r="354" spans="2:7" x14ac:dyDescent="0.25">
      <c r="B354" s="127"/>
      <c r="C354" s="127"/>
      <c r="D354" s="127"/>
      <c r="E354" s="127"/>
      <c r="F354" s="127"/>
      <c r="G354" s="127"/>
    </row>
    <row r="355" spans="2:7" x14ac:dyDescent="0.25">
      <c r="B355" s="127"/>
      <c r="C355" s="127"/>
      <c r="D355" s="127"/>
      <c r="E355" s="127"/>
      <c r="F355" s="127"/>
      <c r="G355" s="127"/>
    </row>
    <row r="356" spans="2:7" x14ac:dyDescent="0.25">
      <c r="B356" s="127"/>
      <c r="C356" s="127"/>
      <c r="D356" s="127"/>
      <c r="E356" s="127"/>
      <c r="F356" s="127"/>
      <c r="G356" s="127"/>
    </row>
    <row r="357" spans="2:7" x14ac:dyDescent="0.25">
      <c r="B357" s="127"/>
      <c r="C357" s="127"/>
      <c r="D357" s="127"/>
      <c r="E357" s="127"/>
      <c r="F357" s="127"/>
      <c r="G357" s="127"/>
    </row>
    <row r="358" spans="2:7" x14ac:dyDescent="0.25">
      <c r="B358" s="127"/>
      <c r="C358" s="127"/>
      <c r="D358" s="127"/>
      <c r="E358" s="127"/>
      <c r="F358" s="127"/>
      <c r="G358" s="127"/>
    </row>
    <row r="359" spans="2:7" x14ac:dyDescent="0.25">
      <c r="B359" s="127"/>
      <c r="C359" s="127"/>
      <c r="D359" s="127"/>
      <c r="E359" s="127"/>
      <c r="F359" s="127"/>
      <c r="G359" s="127"/>
    </row>
    <row r="360" spans="2:7" x14ac:dyDescent="0.25">
      <c r="B360" s="127"/>
      <c r="C360" s="127"/>
      <c r="D360" s="127"/>
      <c r="E360" s="127"/>
      <c r="F360" s="127"/>
      <c r="G360" s="127"/>
    </row>
    <row r="361" spans="2:7" x14ac:dyDescent="0.25">
      <c r="B361" s="127"/>
      <c r="C361" s="127"/>
      <c r="D361" s="127"/>
      <c r="E361" s="127"/>
      <c r="F361" s="127"/>
      <c r="G361" s="127"/>
    </row>
    <row r="362" spans="2:7" x14ac:dyDescent="0.25">
      <c r="B362" s="127"/>
      <c r="C362" s="127"/>
      <c r="D362" s="127"/>
      <c r="E362" s="127"/>
      <c r="F362" s="127"/>
      <c r="G362" s="127"/>
    </row>
    <row r="363" spans="2:7" x14ac:dyDescent="0.25">
      <c r="B363" s="127"/>
      <c r="C363" s="127"/>
      <c r="D363" s="127"/>
      <c r="E363" s="127"/>
      <c r="F363" s="127"/>
      <c r="G363" s="127"/>
    </row>
    <row r="364" spans="2:7" x14ac:dyDescent="0.25">
      <c r="B364" s="127"/>
      <c r="C364" s="127"/>
      <c r="D364" s="127"/>
      <c r="E364" s="127"/>
      <c r="F364" s="127"/>
      <c r="G364" s="127"/>
    </row>
    <row r="365" spans="2:7" x14ac:dyDescent="0.25">
      <c r="B365" s="127"/>
      <c r="C365" s="127"/>
      <c r="D365" s="127"/>
      <c r="E365" s="127"/>
      <c r="F365" s="127"/>
      <c r="G365" s="127"/>
    </row>
    <row r="366" spans="2:7" x14ac:dyDescent="0.25">
      <c r="B366" s="127"/>
      <c r="C366" s="127"/>
      <c r="D366" s="127"/>
      <c r="E366" s="127"/>
      <c r="F366" s="127"/>
      <c r="G366" s="127"/>
    </row>
    <row r="367" spans="2:7" x14ac:dyDescent="0.25">
      <c r="B367" s="127"/>
      <c r="C367" s="127"/>
      <c r="D367" s="127"/>
      <c r="E367" s="127"/>
      <c r="F367" s="127"/>
      <c r="G367" s="127"/>
    </row>
    <row r="368" spans="2:7" x14ac:dyDescent="0.25">
      <c r="B368" s="127"/>
      <c r="C368" s="127"/>
      <c r="D368" s="127"/>
      <c r="E368" s="127"/>
      <c r="F368" s="127"/>
      <c r="G368" s="127"/>
    </row>
    <row r="369" spans="2:7" x14ac:dyDescent="0.25">
      <c r="B369" s="127"/>
      <c r="C369" s="127"/>
      <c r="D369" s="127"/>
      <c r="E369" s="127"/>
      <c r="F369" s="127"/>
      <c r="G369" s="127"/>
    </row>
    <row r="370" spans="2:7" x14ac:dyDescent="0.25">
      <c r="B370" s="127"/>
      <c r="C370" s="127"/>
      <c r="D370" s="127"/>
      <c r="E370" s="127"/>
      <c r="F370" s="127"/>
      <c r="G370" s="127"/>
    </row>
    <row r="371" spans="2:7" x14ac:dyDescent="0.25">
      <c r="B371" s="127"/>
      <c r="C371" s="127"/>
      <c r="D371" s="127"/>
      <c r="E371" s="127"/>
      <c r="F371" s="127"/>
      <c r="G371" s="127"/>
    </row>
    <row r="372" spans="2:7" x14ac:dyDescent="0.25">
      <c r="B372" s="127"/>
      <c r="C372" s="127"/>
      <c r="D372" s="127"/>
      <c r="E372" s="127"/>
      <c r="F372" s="127"/>
      <c r="G372" s="127"/>
    </row>
    <row r="373" spans="2:7" x14ac:dyDescent="0.25">
      <c r="B373" s="127"/>
      <c r="C373" s="127"/>
      <c r="D373" s="127"/>
      <c r="E373" s="127"/>
      <c r="F373" s="127"/>
      <c r="G373" s="127"/>
    </row>
    <row r="374" spans="2:7" x14ac:dyDescent="0.25">
      <c r="B374" s="127"/>
      <c r="C374" s="127"/>
      <c r="D374" s="127"/>
      <c r="E374" s="127"/>
      <c r="F374" s="127"/>
      <c r="G374" s="127"/>
    </row>
    <row r="375" spans="2:7" x14ac:dyDescent="0.25">
      <c r="B375" s="127"/>
      <c r="C375" s="127"/>
      <c r="D375" s="127"/>
      <c r="E375" s="127"/>
      <c r="F375" s="127"/>
      <c r="G375" s="127"/>
    </row>
    <row r="376" spans="2:7" x14ac:dyDescent="0.25">
      <c r="B376" s="127"/>
      <c r="C376" s="127"/>
      <c r="D376" s="127"/>
      <c r="E376" s="127"/>
      <c r="F376" s="127"/>
      <c r="G376" s="127"/>
    </row>
    <row r="377" spans="2:7" x14ac:dyDescent="0.25">
      <c r="B377" s="127"/>
      <c r="C377" s="127"/>
      <c r="D377" s="127"/>
      <c r="E377" s="127"/>
      <c r="F377" s="127"/>
      <c r="G377" s="127"/>
    </row>
    <row r="378" spans="2:7" x14ac:dyDescent="0.25">
      <c r="B378" s="127"/>
      <c r="C378" s="127"/>
      <c r="D378" s="127"/>
      <c r="E378" s="127"/>
      <c r="F378" s="127"/>
      <c r="G378" s="127"/>
    </row>
    <row r="379" spans="2:7" x14ac:dyDescent="0.25">
      <c r="B379" s="127"/>
      <c r="C379" s="127"/>
      <c r="D379" s="127"/>
      <c r="E379" s="127"/>
      <c r="F379" s="127"/>
      <c r="G379" s="127"/>
    </row>
    <row r="380" spans="2:7" x14ac:dyDescent="0.25">
      <c r="B380" s="127"/>
      <c r="C380" s="127"/>
      <c r="D380" s="127"/>
      <c r="E380" s="127"/>
      <c r="F380" s="127"/>
      <c r="G380" s="127"/>
    </row>
    <row r="381" spans="2:7" x14ac:dyDescent="0.25">
      <c r="B381" s="127"/>
      <c r="C381" s="127"/>
      <c r="D381" s="127"/>
      <c r="E381" s="127"/>
      <c r="F381" s="127"/>
      <c r="G381" s="127"/>
    </row>
    <row r="382" spans="2:7" x14ac:dyDescent="0.25">
      <c r="B382" s="127"/>
      <c r="C382" s="127"/>
      <c r="D382" s="127"/>
      <c r="E382" s="127"/>
      <c r="F382" s="127"/>
      <c r="G382" s="127"/>
    </row>
    <row r="383" spans="2:7" x14ac:dyDescent="0.25">
      <c r="B383" s="127"/>
      <c r="C383" s="127"/>
      <c r="D383" s="127"/>
      <c r="E383" s="127"/>
      <c r="F383" s="127"/>
      <c r="G383" s="127"/>
    </row>
    <row r="384" spans="2:7" x14ac:dyDescent="0.25">
      <c r="B384" s="127"/>
      <c r="C384" s="127"/>
      <c r="D384" s="127"/>
      <c r="E384" s="127"/>
      <c r="F384" s="127"/>
      <c r="G384" s="127"/>
    </row>
    <row r="385" spans="2:7" x14ac:dyDescent="0.25">
      <c r="B385" s="127"/>
      <c r="C385" s="127"/>
      <c r="D385" s="127"/>
      <c r="E385" s="127"/>
      <c r="F385" s="127"/>
      <c r="G385" s="127"/>
    </row>
    <row r="386" spans="2:7" x14ac:dyDescent="0.25">
      <c r="B386" s="127"/>
      <c r="C386" s="127"/>
      <c r="D386" s="127"/>
      <c r="E386" s="127"/>
      <c r="F386" s="127"/>
      <c r="G386" s="127"/>
    </row>
    <row r="387" spans="2:7" x14ac:dyDescent="0.25">
      <c r="B387" s="127"/>
      <c r="C387" s="127"/>
      <c r="D387" s="127"/>
      <c r="E387" s="127"/>
      <c r="F387" s="127"/>
      <c r="G387" s="127"/>
    </row>
    <row r="388" spans="2:7" x14ac:dyDescent="0.25">
      <c r="B388" s="127"/>
      <c r="C388" s="127"/>
      <c r="D388" s="127"/>
      <c r="E388" s="127"/>
      <c r="F388" s="127"/>
      <c r="G388" s="127"/>
    </row>
    <row r="389" spans="2:7" x14ac:dyDescent="0.25">
      <c r="B389" s="127"/>
      <c r="C389" s="127"/>
      <c r="D389" s="127"/>
      <c r="E389" s="127"/>
      <c r="F389" s="127"/>
      <c r="G389" s="127"/>
    </row>
    <row r="390" spans="2:7" x14ac:dyDescent="0.25">
      <c r="B390" s="127"/>
      <c r="C390" s="127"/>
      <c r="D390" s="127"/>
      <c r="E390" s="127"/>
      <c r="F390" s="127"/>
      <c r="G390" s="127"/>
    </row>
    <row r="391" spans="2:7" x14ac:dyDescent="0.25">
      <c r="B391" s="127"/>
      <c r="C391" s="127"/>
      <c r="D391" s="127"/>
      <c r="E391" s="127"/>
      <c r="F391" s="127"/>
      <c r="G391" s="127"/>
    </row>
    <row r="392" spans="2:7" x14ac:dyDescent="0.25">
      <c r="B392" s="127"/>
      <c r="C392" s="127"/>
      <c r="D392" s="127"/>
      <c r="E392" s="127"/>
      <c r="F392" s="127"/>
      <c r="G392" s="127"/>
    </row>
    <row r="393" spans="2:7" x14ac:dyDescent="0.25">
      <c r="B393" s="127"/>
      <c r="C393" s="127"/>
      <c r="D393" s="127"/>
      <c r="E393" s="127"/>
      <c r="F393" s="127"/>
      <c r="G393" s="127"/>
    </row>
    <row r="394" spans="2:7" x14ac:dyDescent="0.25">
      <c r="B394" s="127"/>
      <c r="C394" s="127"/>
      <c r="D394" s="127"/>
      <c r="E394" s="127"/>
      <c r="F394" s="127"/>
      <c r="G394" s="127"/>
    </row>
    <row r="395" spans="2:7" x14ac:dyDescent="0.25">
      <c r="B395" s="127"/>
      <c r="C395" s="127"/>
      <c r="D395" s="127"/>
      <c r="E395" s="127"/>
      <c r="F395" s="127"/>
      <c r="G395" s="127"/>
    </row>
    <row r="396" spans="2:7" x14ac:dyDescent="0.25">
      <c r="B396" s="127"/>
      <c r="C396" s="127"/>
      <c r="D396" s="127"/>
      <c r="E396" s="127"/>
      <c r="F396" s="127"/>
      <c r="G396" s="127"/>
    </row>
    <row r="397" spans="2:7" x14ac:dyDescent="0.25">
      <c r="B397" s="127"/>
      <c r="C397" s="127"/>
      <c r="D397" s="127"/>
      <c r="E397" s="127"/>
      <c r="F397" s="127"/>
      <c r="G397" s="127"/>
    </row>
    <row r="398" spans="2:7" x14ac:dyDescent="0.25">
      <c r="B398" s="127"/>
      <c r="C398" s="127"/>
      <c r="D398" s="127"/>
      <c r="E398" s="127"/>
      <c r="F398" s="127"/>
      <c r="G398" s="127"/>
    </row>
    <row r="399" spans="2:7" x14ac:dyDescent="0.25">
      <c r="B399" s="127"/>
      <c r="C399" s="127"/>
      <c r="D399" s="127"/>
      <c r="E399" s="127"/>
      <c r="F399" s="127"/>
      <c r="G399" s="127"/>
    </row>
    <row r="400" spans="2:7" x14ac:dyDescent="0.25">
      <c r="B400" s="127"/>
      <c r="C400" s="127"/>
      <c r="D400" s="127"/>
      <c r="E400" s="127"/>
      <c r="F400" s="127"/>
      <c r="G400" s="127"/>
    </row>
    <row r="401" spans="2:7" x14ac:dyDescent="0.25">
      <c r="B401" s="127"/>
      <c r="C401" s="127"/>
      <c r="D401" s="127"/>
      <c r="E401" s="127"/>
      <c r="F401" s="127"/>
      <c r="G401" s="127"/>
    </row>
    <row r="402" spans="2:7" x14ac:dyDescent="0.25">
      <c r="B402" s="127"/>
      <c r="C402" s="127"/>
      <c r="D402" s="127"/>
      <c r="E402" s="127"/>
      <c r="F402" s="127"/>
      <c r="G402" s="127"/>
    </row>
    <row r="403" spans="2:7" x14ac:dyDescent="0.25">
      <c r="B403" s="127"/>
      <c r="C403" s="127"/>
      <c r="D403" s="127"/>
      <c r="E403" s="127"/>
      <c r="F403" s="127"/>
      <c r="G403" s="127"/>
    </row>
    <row r="404" spans="2:7" x14ac:dyDescent="0.25">
      <c r="B404" s="127"/>
      <c r="C404" s="127"/>
      <c r="D404" s="127"/>
      <c r="E404" s="127"/>
      <c r="F404" s="127"/>
      <c r="G404" s="127"/>
    </row>
    <row r="405" spans="2:7" x14ac:dyDescent="0.25">
      <c r="B405" s="127"/>
      <c r="C405" s="127"/>
      <c r="D405" s="127"/>
      <c r="E405" s="127"/>
      <c r="F405" s="127"/>
      <c r="G405" s="127"/>
    </row>
    <row r="406" spans="2:7" x14ac:dyDescent="0.25">
      <c r="B406" s="127"/>
      <c r="C406" s="127"/>
      <c r="D406" s="127"/>
      <c r="E406" s="127"/>
      <c r="F406" s="127"/>
      <c r="G406" s="127"/>
    </row>
    <row r="407" spans="2:7" x14ac:dyDescent="0.25">
      <c r="B407" s="127"/>
      <c r="C407" s="127"/>
      <c r="D407" s="127"/>
      <c r="E407" s="127"/>
      <c r="F407" s="127"/>
      <c r="G407" s="127"/>
    </row>
    <row r="408" spans="2:7" x14ac:dyDescent="0.25">
      <c r="B408" s="127"/>
      <c r="C408" s="127"/>
      <c r="D408" s="127"/>
      <c r="E408" s="127"/>
      <c r="F408" s="127"/>
      <c r="G408" s="127"/>
    </row>
    <row r="409" spans="2:7" x14ac:dyDescent="0.25">
      <c r="B409" s="127"/>
      <c r="C409" s="127"/>
      <c r="D409" s="127"/>
      <c r="E409" s="127"/>
      <c r="F409" s="127"/>
      <c r="G409" s="127"/>
    </row>
    <row r="410" spans="2:7" x14ac:dyDescent="0.25">
      <c r="B410" s="127"/>
      <c r="C410" s="127"/>
      <c r="D410" s="127"/>
      <c r="E410" s="127"/>
      <c r="F410" s="127"/>
      <c r="G410" s="127"/>
    </row>
    <row r="411" spans="2:7" x14ac:dyDescent="0.25">
      <c r="B411" s="127"/>
      <c r="C411" s="127"/>
      <c r="D411" s="127"/>
      <c r="E411" s="127"/>
      <c r="F411" s="127"/>
      <c r="G411" s="127"/>
    </row>
    <row r="412" spans="2:7" x14ac:dyDescent="0.25">
      <c r="B412" s="127"/>
      <c r="C412" s="127"/>
      <c r="D412" s="127"/>
      <c r="E412" s="127"/>
      <c r="F412" s="127"/>
      <c r="G412" s="127"/>
    </row>
    <row r="413" spans="2:7" x14ac:dyDescent="0.25">
      <c r="B413" s="127"/>
      <c r="C413" s="127"/>
      <c r="D413" s="127"/>
      <c r="E413" s="127"/>
      <c r="F413" s="127"/>
      <c r="G413" s="127"/>
    </row>
    <row r="414" spans="2:7" x14ac:dyDescent="0.25">
      <c r="B414" s="127"/>
      <c r="C414" s="127"/>
      <c r="D414" s="127"/>
      <c r="E414" s="127"/>
      <c r="F414" s="127"/>
      <c r="G414" s="127"/>
    </row>
    <row r="415" spans="2:7" x14ac:dyDescent="0.25">
      <c r="B415" s="127"/>
      <c r="C415" s="127"/>
      <c r="D415" s="127"/>
      <c r="E415" s="127"/>
      <c r="F415" s="127"/>
      <c r="G415" s="127"/>
    </row>
    <row r="416" spans="2:7" x14ac:dyDescent="0.25">
      <c r="B416" s="127"/>
      <c r="C416" s="127"/>
      <c r="D416" s="127"/>
      <c r="E416" s="127"/>
      <c r="F416" s="127"/>
      <c r="G416" s="127"/>
    </row>
    <row r="417" spans="2:7" x14ac:dyDescent="0.25">
      <c r="B417" s="127"/>
      <c r="C417" s="127"/>
      <c r="D417" s="127"/>
      <c r="E417" s="127"/>
      <c r="F417" s="127"/>
      <c r="G417" s="127"/>
    </row>
    <row r="418" spans="2:7" x14ac:dyDescent="0.25">
      <c r="B418" s="127"/>
      <c r="C418" s="127"/>
      <c r="D418" s="127"/>
      <c r="E418" s="127"/>
      <c r="F418" s="127"/>
      <c r="G418" s="127"/>
    </row>
    <row r="419" spans="2:7" x14ac:dyDescent="0.25">
      <c r="B419" s="127"/>
      <c r="C419" s="127"/>
      <c r="D419" s="127"/>
      <c r="E419" s="127"/>
      <c r="F419" s="127"/>
      <c r="G419" s="127"/>
    </row>
    <row r="420" spans="2:7" x14ac:dyDescent="0.25">
      <c r="B420" s="127"/>
      <c r="C420" s="127"/>
      <c r="D420" s="127"/>
      <c r="E420" s="127"/>
      <c r="F420" s="127"/>
      <c r="G420" s="127"/>
    </row>
    <row r="421" spans="2:7" x14ac:dyDescent="0.25">
      <c r="B421" s="127"/>
      <c r="C421" s="127"/>
      <c r="D421" s="127"/>
      <c r="E421" s="127"/>
      <c r="F421" s="127"/>
      <c r="G421" s="127"/>
    </row>
    <row r="422" spans="2:7" x14ac:dyDescent="0.25">
      <c r="B422" s="127"/>
      <c r="C422" s="127"/>
      <c r="D422" s="127"/>
      <c r="E422" s="127"/>
      <c r="F422" s="127"/>
      <c r="G422" s="127"/>
    </row>
    <row r="423" spans="2:7" x14ac:dyDescent="0.25">
      <c r="B423" s="127"/>
      <c r="C423" s="127"/>
      <c r="D423" s="127"/>
      <c r="E423" s="127"/>
      <c r="F423" s="127"/>
      <c r="G423" s="127"/>
    </row>
    <row r="424" spans="2:7" x14ac:dyDescent="0.25">
      <c r="B424" s="127"/>
      <c r="C424" s="127"/>
      <c r="D424" s="127"/>
      <c r="E424" s="127"/>
      <c r="F424" s="127"/>
      <c r="G424" s="127"/>
    </row>
    <row r="425" spans="2:7" x14ac:dyDescent="0.25">
      <c r="B425" s="127"/>
      <c r="C425" s="127"/>
      <c r="D425" s="127"/>
      <c r="E425" s="127"/>
      <c r="F425" s="127"/>
      <c r="G425" s="127"/>
    </row>
    <row r="426" spans="2:7" x14ac:dyDescent="0.25">
      <c r="B426" s="127"/>
      <c r="C426" s="127"/>
      <c r="D426" s="127"/>
      <c r="E426" s="127"/>
      <c r="F426" s="127"/>
      <c r="G426" s="127"/>
    </row>
    <row r="427" spans="2:7" x14ac:dyDescent="0.25">
      <c r="B427" s="127"/>
      <c r="C427" s="127"/>
      <c r="D427" s="127"/>
      <c r="E427" s="127"/>
      <c r="F427" s="127"/>
      <c r="G427" s="127"/>
    </row>
    <row r="428" spans="2:7" x14ac:dyDescent="0.25">
      <c r="B428" s="127"/>
      <c r="C428" s="127"/>
      <c r="D428" s="127"/>
      <c r="E428" s="127"/>
      <c r="F428" s="127"/>
      <c r="G428" s="127"/>
    </row>
    <row r="429" spans="2:7" x14ac:dyDescent="0.25">
      <c r="B429" s="127"/>
      <c r="C429" s="127"/>
      <c r="D429" s="127"/>
      <c r="E429" s="127"/>
      <c r="F429" s="127"/>
      <c r="G429" s="127"/>
    </row>
    <row r="430" spans="2:7" x14ac:dyDescent="0.25">
      <c r="B430" s="127"/>
      <c r="C430" s="127"/>
      <c r="D430" s="127"/>
      <c r="E430" s="127"/>
      <c r="F430" s="127"/>
      <c r="G430" s="127"/>
    </row>
    <row r="431" spans="2:7" x14ac:dyDescent="0.25">
      <c r="B431" s="127"/>
      <c r="C431" s="127"/>
      <c r="D431" s="127"/>
      <c r="E431" s="127"/>
      <c r="F431" s="127"/>
      <c r="G431" s="127"/>
    </row>
    <row r="432" spans="2:7" x14ac:dyDescent="0.25">
      <c r="B432" s="127"/>
      <c r="C432" s="127"/>
      <c r="D432" s="127"/>
      <c r="E432" s="127"/>
      <c r="F432" s="127"/>
      <c r="G432" s="127"/>
    </row>
    <row r="433" spans="2:7" x14ac:dyDescent="0.25">
      <c r="B433" s="127"/>
      <c r="C433" s="127"/>
      <c r="D433" s="127"/>
      <c r="E433" s="127"/>
      <c r="F433" s="127"/>
      <c r="G433" s="127"/>
    </row>
    <row r="434" spans="2:7" x14ac:dyDescent="0.25">
      <c r="B434" s="127"/>
      <c r="C434" s="127"/>
      <c r="D434" s="127"/>
      <c r="E434" s="127"/>
      <c r="F434" s="127"/>
      <c r="G434" s="127"/>
    </row>
    <row r="435" spans="2:7" x14ac:dyDescent="0.25">
      <c r="B435" s="127"/>
      <c r="C435" s="127"/>
      <c r="D435" s="127"/>
      <c r="E435" s="127"/>
      <c r="F435" s="127"/>
      <c r="G435" s="127"/>
    </row>
    <row r="436" spans="2:7" x14ac:dyDescent="0.25">
      <c r="B436" s="127"/>
      <c r="C436" s="127"/>
      <c r="D436" s="127"/>
      <c r="E436" s="127"/>
      <c r="F436" s="127"/>
      <c r="G436" s="127"/>
    </row>
    <row r="437" spans="2:7" x14ac:dyDescent="0.25">
      <c r="B437" s="127"/>
      <c r="C437" s="127"/>
      <c r="D437" s="127"/>
      <c r="E437" s="127"/>
      <c r="F437" s="127"/>
      <c r="G437" s="127"/>
    </row>
    <row r="438" spans="2:7" x14ac:dyDescent="0.25">
      <c r="B438" s="127"/>
      <c r="C438" s="127"/>
      <c r="D438" s="127"/>
      <c r="E438" s="127"/>
      <c r="F438" s="127"/>
      <c r="G438" s="127"/>
    </row>
    <row r="439" spans="2:7" x14ac:dyDescent="0.25">
      <c r="B439" s="127"/>
      <c r="C439" s="127"/>
      <c r="D439" s="127"/>
      <c r="E439" s="127"/>
      <c r="F439" s="127"/>
      <c r="G439" s="127"/>
    </row>
    <row r="440" spans="2:7" x14ac:dyDescent="0.25">
      <c r="B440" s="127"/>
      <c r="C440" s="127"/>
      <c r="D440" s="127"/>
      <c r="E440" s="127"/>
      <c r="F440" s="127"/>
      <c r="G440" s="127"/>
    </row>
    <row r="441" spans="2:7" x14ac:dyDescent="0.25">
      <c r="B441" s="127"/>
      <c r="C441" s="127"/>
      <c r="D441" s="127"/>
      <c r="E441" s="127"/>
      <c r="F441" s="127"/>
      <c r="G441" s="127"/>
    </row>
    <row r="442" spans="2:7" x14ac:dyDescent="0.25">
      <c r="B442" s="127"/>
      <c r="C442" s="127"/>
      <c r="D442" s="127"/>
      <c r="E442" s="127"/>
      <c r="F442" s="127"/>
      <c r="G442" s="127"/>
    </row>
    <row r="443" spans="2:7" x14ac:dyDescent="0.25">
      <c r="B443" s="127"/>
      <c r="C443" s="127"/>
      <c r="D443" s="127"/>
      <c r="E443" s="127"/>
      <c r="F443" s="127"/>
      <c r="G443" s="127"/>
    </row>
    <row r="444" spans="2:7" x14ac:dyDescent="0.25">
      <c r="B444" s="127"/>
      <c r="C444" s="127"/>
      <c r="D444" s="127"/>
      <c r="E444" s="127"/>
      <c r="F444" s="127"/>
      <c r="G444" s="127"/>
    </row>
    <row r="445" spans="2:7" x14ac:dyDescent="0.25">
      <c r="B445" s="127"/>
      <c r="C445" s="127"/>
      <c r="D445" s="127"/>
      <c r="E445" s="127"/>
      <c r="F445" s="127"/>
      <c r="G445" s="127"/>
    </row>
    <row r="446" spans="2:7" x14ac:dyDescent="0.25">
      <c r="B446" s="127"/>
      <c r="C446" s="127"/>
      <c r="D446" s="127"/>
      <c r="E446" s="127"/>
      <c r="F446" s="127"/>
      <c r="G446" s="127"/>
    </row>
    <row r="447" spans="2:7" x14ac:dyDescent="0.25">
      <c r="B447" s="127"/>
      <c r="C447" s="127"/>
      <c r="D447" s="127"/>
      <c r="E447" s="127"/>
      <c r="F447" s="127"/>
      <c r="G447" s="127"/>
    </row>
    <row r="448" spans="2:7" x14ac:dyDescent="0.25">
      <c r="B448" s="127"/>
      <c r="C448" s="127"/>
      <c r="D448" s="127"/>
      <c r="E448" s="127"/>
      <c r="F448" s="127"/>
      <c r="G448" s="127"/>
    </row>
    <row r="449" spans="2:7" x14ac:dyDescent="0.25">
      <c r="B449" s="127"/>
      <c r="C449" s="127"/>
      <c r="D449" s="127"/>
      <c r="E449" s="127"/>
      <c r="F449" s="127"/>
      <c r="G449" s="127"/>
    </row>
    <row r="450" spans="2:7" x14ac:dyDescent="0.25">
      <c r="B450" s="127"/>
      <c r="C450" s="127"/>
      <c r="D450" s="127"/>
      <c r="E450" s="127"/>
      <c r="F450" s="127"/>
      <c r="G450" s="127"/>
    </row>
    <row r="451" spans="2:7" x14ac:dyDescent="0.25">
      <c r="B451" s="127"/>
      <c r="C451" s="127"/>
      <c r="D451" s="127"/>
      <c r="E451" s="127"/>
      <c r="F451" s="127"/>
      <c r="G451" s="127"/>
    </row>
    <row r="452" spans="2:7" x14ac:dyDescent="0.25">
      <c r="B452" s="127"/>
      <c r="C452" s="127"/>
      <c r="D452" s="127"/>
      <c r="E452" s="127"/>
      <c r="F452" s="127"/>
      <c r="G452" s="127"/>
    </row>
    <row r="453" spans="2:7" x14ac:dyDescent="0.25">
      <c r="B453" s="127"/>
      <c r="C453" s="127"/>
      <c r="D453" s="127"/>
      <c r="E453" s="127"/>
      <c r="F453" s="127"/>
      <c r="G453" s="127"/>
    </row>
    <row r="454" spans="2:7" x14ac:dyDescent="0.25">
      <c r="B454" s="127"/>
      <c r="C454" s="127"/>
      <c r="D454" s="127"/>
      <c r="E454" s="127"/>
      <c r="F454" s="127"/>
      <c r="G454" s="127"/>
    </row>
    <row r="455" spans="2:7" x14ac:dyDescent="0.25">
      <c r="B455" s="127"/>
      <c r="C455" s="127"/>
      <c r="D455" s="127"/>
      <c r="E455" s="127"/>
      <c r="F455" s="127"/>
      <c r="G455" s="127"/>
    </row>
    <row r="456" spans="2:7" x14ac:dyDescent="0.25">
      <c r="B456" s="127"/>
      <c r="C456" s="127"/>
      <c r="D456" s="127"/>
      <c r="E456" s="127"/>
      <c r="F456" s="127"/>
      <c r="G456" s="127"/>
    </row>
    <row r="457" spans="2:7" x14ac:dyDescent="0.25">
      <c r="B457" s="127"/>
      <c r="C457" s="127"/>
      <c r="D457" s="127"/>
      <c r="E457" s="127"/>
      <c r="F457" s="127"/>
      <c r="G457" s="127"/>
    </row>
    <row r="458" spans="2:7" x14ac:dyDescent="0.25">
      <c r="B458" s="127"/>
      <c r="C458" s="127"/>
      <c r="D458" s="127"/>
      <c r="E458" s="127"/>
      <c r="F458" s="127"/>
      <c r="G458" s="127"/>
    </row>
    <row r="459" spans="2:7" x14ac:dyDescent="0.25">
      <c r="B459" s="127"/>
      <c r="C459" s="127"/>
      <c r="D459" s="127"/>
      <c r="E459" s="127"/>
      <c r="F459" s="127"/>
      <c r="G459" s="127"/>
    </row>
    <row r="460" spans="2:7" x14ac:dyDescent="0.25">
      <c r="B460" s="127"/>
      <c r="C460" s="127"/>
      <c r="D460" s="127"/>
      <c r="E460" s="127"/>
      <c r="F460" s="127"/>
      <c r="G460" s="127"/>
    </row>
    <row r="461" spans="2:7" x14ac:dyDescent="0.25">
      <c r="B461" s="127"/>
      <c r="C461" s="127"/>
      <c r="D461" s="127"/>
      <c r="E461" s="127"/>
      <c r="F461" s="127"/>
      <c r="G461" s="127"/>
    </row>
    <row r="462" spans="2:7" x14ac:dyDescent="0.25">
      <c r="B462" s="127"/>
      <c r="C462" s="127"/>
      <c r="D462" s="127"/>
      <c r="E462" s="127"/>
      <c r="F462" s="127"/>
      <c r="G462" s="127"/>
    </row>
    <row r="463" spans="2:7" x14ac:dyDescent="0.25">
      <c r="B463" s="127"/>
      <c r="C463" s="127"/>
      <c r="D463" s="127"/>
      <c r="E463" s="127"/>
      <c r="F463" s="127"/>
      <c r="G463" s="127"/>
    </row>
    <row r="464" spans="2:7" x14ac:dyDescent="0.25">
      <c r="B464" s="127"/>
      <c r="C464" s="127"/>
      <c r="D464" s="127"/>
      <c r="E464" s="127"/>
      <c r="F464" s="127"/>
      <c r="G464" s="127"/>
    </row>
    <row r="465" spans="2:7" x14ac:dyDescent="0.25">
      <c r="B465" s="127"/>
      <c r="C465" s="127"/>
      <c r="D465" s="127"/>
      <c r="E465" s="127"/>
      <c r="F465" s="127"/>
      <c r="G465" s="127"/>
    </row>
    <row r="466" spans="2:7" x14ac:dyDescent="0.25">
      <c r="B466" s="127"/>
      <c r="C466" s="127"/>
      <c r="D466" s="127"/>
      <c r="E466" s="127"/>
      <c r="F466" s="127"/>
      <c r="G466" s="127"/>
    </row>
    <row r="467" spans="2:7" x14ac:dyDescent="0.25">
      <c r="B467" s="127"/>
      <c r="C467" s="127"/>
      <c r="D467" s="127"/>
      <c r="E467" s="127"/>
      <c r="F467" s="127"/>
      <c r="G467" s="127"/>
    </row>
    <row r="468" spans="2:7" x14ac:dyDescent="0.25">
      <c r="B468" s="127"/>
      <c r="C468" s="127"/>
      <c r="D468" s="127"/>
      <c r="E468" s="127"/>
      <c r="F468" s="127"/>
      <c r="G468" s="127"/>
    </row>
    <row r="469" spans="2:7" x14ac:dyDescent="0.25">
      <c r="B469" s="127"/>
      <c r="C469" s="127"/>
      <c r="D469" s="127"/>
      <c r="E469" s="127"/>
      <c r="F469" s="127"/>
      <c r="G469" s="127"/>
    </row>
    <row r="470" spans="2:7" x14ac:dyDescent="0.25">
      <c r="B470" s="127"/>
      <c r="C470" s="127"/>
      <c r="D470" s="127"/>
      <c r="E470" s="127"/>
      <c r="F470" s="127"/>
      <c r="G470" s="127"/>
    </row>
    <row r="471" spans="2:7" x14ac:dyDescent="0.25">
      <c r="B471" s="127"/>
      <c r="C471" s="127"/>
      <c r="D471" s="127"/>
      <c r="E471" s="127"/>
      <c r="F471" s="127"/>
      <c r="G471" s="127"/>
    </row>
    <row r="472" spans="2:7" x14ac:dyDescent="0.25">
      <c r="B472" s="127"/>
      <c r="C472" s="127"/>
      <c r="D472" s="127"/>
      <c r="E472" s="127"/>
      <c r="F472" s="127"/>
      <c r="G472" s="127"/>
    </row>
    <row r="473" spans="2:7" x14ac:dyDescent="0.25">
      <c r="B473" s="127"/>
      <c r="C473" s="127"/>
      <c r="D473" s="127"/>
      <c r="E473" s="127"/>
      <c r="F473" s="127"/>
      <c r="G473" s="127"/>
    </row>
    <row r="474" spans="2:7" x14ac:dyDescent="0.25">
      <c r="B474" s="127"/>
      <c r="C474" s="127"/>
      <c r="D474" s="127"/>
      <c r="E474" s="127"/>
      <c r="F474" s="127"/>
      <c r="G474" s="127"/>
    </row>
    <row r="475" spans="2:7" x14ac:dyDescent="0.25">
      <c r="B475" s="127"/>
      <c r="C475" s="127"/>
      <c r="D475" s="127"/>
      <c r="E475" s="127"/>
      <c r="F475" s="127"/>
      <c r="G475" s="127"/>
    </row>
    <row r="476" spans="2:7" x14ac:dyDescent="0.25">
      <c r="B476" s="127"/>
      <c r="C476" s="127"/>
      <c r="D476" s="127"/>
      <c r="E476" s="127"/>
      <c r="F476" s="127"/>
      <c r="G476" s="127"/>
    </row>
    <row r="477" spans="2:7" x14ac:dyDescent="0.25">
      <c r="B477" s="127"/>
      <c r="C477" s="127"/>
      <c r="D477" s="127"/>
      <c r="E477" s="127"/>
      <c r="F477" s="127"/>
      <c r="G477" s="127"/>
    </row>
    <row r="478" spans="2:7" x14ac:dyDescent="0.25">
      <c r="B478" s="127"/>
      <c r="C478" s="127"/>
      <c r="D478" s="127"/>
      <c r="E478" s="127"/>
      <c r="F478" s="127"/>
      <c r="G478" s="127"/>
    </row>
    <row r="479" spans="2:7" x14ac:dyDescent="0.25">
      <c r="B479" s="127"/>
      <c r="C479" s="127"/>
      <c r="D479" s="127"/>
      <c r="E479" s="127"/>
      <c r="F479" s="127"/>
      <c r="G479" s="127"/>
    </row>
    <row r="480" spans="2:7" x14ac:dyDescent="0.25">
      <c r="B480" s="127"/>
      <c r="C480" s="127"/>
      <c r="D480" s="127"/>
      <c r="E480" s="127"/>
      <c r="F480" s="127"/>
      <c r="G480" s="127"/>
    </row>
    <row r="481" spans="2:7" x14ac:dyDescent="0.25">
      <c r="B481" s="127"/>
      <c r="C481" s="127"/>
      <c r="D481" s="127"/>
      <c r="E481" s="127"/>
      <c r="F481" s="127"/>
      <c r="G481" s="127"/>
    </row>
    <row r="482" spans="2:7" x14ac:dyDescent="0.25">
      <c r="B482" s="127"/>
      <c r="C482" s="127"/>
      <c r="D482" s="127"/>
      <c r="E482" s="127"/>
      <c r="F482" s="127"/>
      <c r="G482" s="127"/>
    </row>
    <row r="483" spans="2:7" x14ac:dyDescent="0.25">
      <c r="B483" s="127"/>
      <c r="C483" s="127"/>
      <c r="D483" s="127"/>
      <c r="E483" s="127"/>
      <c r="F483" s="127"/>
      <c r="G483" s="127"/>
    </row>
    <row r="484" spans="2:7" x14ac:dyDescent="0.25">
      <c r="B484" s="127"/>
      <c r="C484" s="127"/>
      <c r="D484" s="127"/>
      <c r="E484" s="127"/>
      <c r="F484" s="127"/>
      <c r="G484" s="127"/>
    </row>
    <row r="485" spans="2:7" x14ac:dyDescent="0.25">
      <c r="B485" s="127"/>
      <c r="C485" s="127"/>
      <c r="D485" s="127"/>
      <c r="E485" s="127"/>
      <c r="F485" s="127"/>
      <c r="G485" s="127"/>
    </row>
    <row r="486" spans="2:7" x14ac:dyDescent="0.25">
      <c r="B486" s="127"/>
      <c r="C486" s="127"/>
      <c r="D486" s="127"/>
      <c r="E486" s="127"/>
      <c r="F486" s="127"/>
      <c r="G486" s="127"/>
    </row>
    <row r="487" spans="2:7" x14ac:dyDescent="0.25">
      <c r="B487" s="127"/>
      <c r="C487" s="127"/>
      <c r="D487" s="127"/>
      <c r="E487" s="127"/>
      <c r="F487" s="127"/>
      <c r="G487" s="127"/>
    </row>
    <row r="488" spans="2:7" x14ac:dyDescent="0.25">
      <c r="B488" s="127"/>
      <c r="C488" s="127"/>
      <c r="D488" s="127"/>
      <c r="E488" s="127"/>
      <c r="F488" s="127"/>
      <c r="G488" s="127"/>
    </row>
    <row r="489" spans="2:7" x14ac:dyDescent="0.25">
      <c r="B489" s="127"/>
      <c r="C489" s="127"/>
      <c r="D489" s="127"/>
      <c r="E489" s="127"/>
      <c r="F489" s="127"/>
      <c r="G489" s="127"/>
    </row>
    <row r="490" spans="2:7" x14ac:dyDescent="0.25">
      <c r="B490" s="127"/>
      <c r="C490" s="127"/>
      <c r="D490" s="127"/>
      <c r="E490" s="127"/>
      <c r="F490" s="127"/>
      <c r="G490" s="127"/>
    </row>
    <row r="491" spans="2:7" x14ac:dyDescent="0.25">
      <c r="B491" s="127"/>
      <c r="C491" s="127"/>
      <c r="D491" s="127"/>
      <c r="E491" s="127"/>
      <c r="F491" s="127"/>
      <c r="G491" s="127"/>
    </row>
    <row r="492" spans="2:7" x14ac:dyDescent="0.25">
      <c r="B492" s="127"/>
      <c r="C492" s="127"/>
      <c r="D492" s="127"/>
      <c r="E492" s="127"/>
      <c r="F492" s="127"/>
      <c r="G492" s="127"/>
    </row>
    <row r="493" spans="2:7" x14ac:dyDescent="0.25">
      <c r="B493" s="127"/>
      <c r="C493" s="127"/>
      <c r="D493" s="127"/>
      <c r="E493" s="127"/>
      <c r="F493" s="127"/>
      <c r="G493" s="127"/>
    </row>
    <row r="494" spans="2:7" x14ac:dyDescent="0.25">
      <c r="B494" s="127"/>
      <c r="C494" s="127"/>
      <c r="D494" s="127"/>
      <c r="E494" s="127"/>
      <c r="F494" s="127"/>
      <c r="G494" s="127"/>
    </row>
    <row r="495" spans="2:7" x14ac:dyDescent="0.25">
      <c r="B495" s="127"/>
      <c r="C495" s="127"/>
      <c r="D495" s="127"/>
      <c r="E495" s="127"/>
      <c r="F495" s="127"/>
      <c r="G495" s="127"/>
    </row>
    <row r="496" spans="2:7" x14ac:dyDescent="0.25">
      <c r="B496" s="127"/>
      <c r="C496" s="127"/>
      <c r="D496" s="127"/>
      <c r="E496" s="127"/>
      <c r="F496" s="127"/>
      <c r="G496" s="127"/>
    </row>
    <row r="497" spans="2:7" x14ac:dyDescent="0.25">
      <c r="B497" s="127"/>
      <c r="C497" s="127"/>
      <c r="D497" s="127"/>
      <c r="E497" s="127"/>
      <c r="F497" s="127"/>
      <c r="G497" s="127"/>
    </row>
    <row r="498" spans="2:7" x14ac:dyDescent="0.25">
      <c r="B498" s="127"/>
      <c r="C498" s="127"/>
      <c r="D498" s="127"/>
      <c r="E498" s="127"/>
      <c r="F498" s="127"/>
      <c r="G498" s="127"/>
    </row>
    <row r="499" spans="2:7" x14ac:dyDescent="0.25">
      <c r="B499" s="127"/>
      <c r="C499" s="127"/>
      <c r="D499" s="127"/>
      <c r="E499" s="127"/>
      <c r="F499" s="127"/>
      <c r="G499" s="127"/>
    </row>
    <row r="500" spans="2:7" x14ac:dyDescent="0.25">
      <c r="B500" s="127"/>
      <c r="C500" s="127"/>
      <c r="D500" s="127"/>
      <c r="E500" s="127"/>
      <c r="F500" s="127"/>
      <c r="G500" s="127"/>
    </row>
    <row r="501" spans="2:7" x14ac:dyDescent="0.25">
      <c r="B501" s="127"/>
      <c r="C501" s="127"/>
      <c r="D501" s="127"/>
      <c r="E501" s="127"/>
      <c r="F501" s="127"/>
      <c r="G501" s="127"/>
    </row>
    <row r="502" spans="2:7" x14ac:dyDescent="0.25">
      <c r="B502" s="127"/>
      <c r="C502" s="127"/>
      <c r="D502" s="127"/>
      <c r="E502" s="127"/>
      <c r="F502" s="127"/>
      <c r="G502" s="127"/>
    </row>
    <row r="503" spans="2:7" x14ac:dyDescent="0.25">
      <c r="B503" s="127"/>
      <c r="C503" s="127"/>
      <c r="D503" s="127"/>
      <c r="E503" s="127"/>
      <c r="F503" s="127"/>
      <c r="G503" s="127"/>
    </row>
    <row r="504" spans="2:7" x14ac:dyDescent="0.25">
      <c r="B504" s="127"/>
      <c r="C504" s="127"/>
      <c r="D504" s="127"/>
      <c r="E504" s="127"/>
      <c r="F504" s="127"/>
      <c r="G504" s="127"/>
    </row>
    <row r="505" spans="2:7" x14ac:dyDescent="0.25">
      <c r="B505" s="127"/>
      <c r="C505" s="127"/>
      <c r="D505" s="127"/>
      <c r="E505" s="127"/>
      <c r="F505" s="127"/>
      <c r="G505" s="127"/>
    </row>
    <row r="506" spans="2:7" x14ac:dyDescent="0.25">
      <c r="B506" s="127"/>
      <c r="C506" s="127"/>
      <c r="D506" s="127"/>
      <c r="E506" s="127"/>
      <c r="F506" s="127"/>
      <c r="G506" s="127"/>
    </row>
    <row r="507" spans="2:7" x14ac:dyDescent="0.25">
      <c r="B507" s="127"/>
      <c r="C507" s="127"/>
      <c r="D507" s="127"/>
      <c r="E507" s="127"/>
      <c r="F507" s="127"/>
      <c r="G507" s="127"/>
    </row>
    <row r="508" spans="2:7" x14ac:dyDescent="0.25">
      <c r="B508" s="127"/>
      <c r="C508" s="127"/>
      <c r="D508" s="127"/>
      <c r="E508" s="127"/>
      <c r="F508" s="127"/>
      <c r="G508" s="127"/>
    </row>
    <row r="509" spans="2:7" x14ac:dyDescent="0.25">
      <c r="B509" s="127"/>
      <c r="C509" s="127"/>
      <c r="D509" s="127"/>
      <c r="E509" s="127"/>
      <c r="F509" s="127"/>
      <c r="G509" s="127"/>
    </row>
    <row r="510" spans="2:7" x14ac:dyDescent="0.25">
      <c r="B510" s="127"/>
      <c r="C510" s="127"/>
      <c r="D510" s="127"/>
      <c r="E510" s="127"/>
      <c r="F510" s="127"/>
      <c r="G510" s="127"/>
    </row>
    <row r="511" spans="2:7" x14ac:dyDescent="0.25">
      <c r="B511" s="127"/>
      <c r="C511" s="127"/>
      <c r="D511" s="127"/>
      <c r="E511" s="127"/>
      <c r="F511" s="127"/>
      <c r="G511" s="127"/>
    </row>
    <row r="512" spans="2:7" x14ac:dyDescent="0.25">
      <c r="B512" s="127"/>
      <c r="C512" s="127"/>
      <c r="D512" s="127"/>
      <c r="E512" s="127"/>
      <c r="F512" s="127"/>
      <c r="G512" s="127"/>
    </row>
    <row r="513" spans="2:7" x14ac:dyDescent="0.25">
      <c r="B513" s="127"/>
      <c r="C513" s="127"/>
      <c r="D513" s="127"/>
      <c r="E513" s="127"/>
      <c r="F513" s="127"/>
      <c r="G513" s="127"/>
    </row>
    <row r="514" spans="2:7" x14ac:dyDescent="0.25">
      <c r="B514" s="127"/>
      <c r="C514" s="127"/>
      <c r="D514" s="127"/>
      <c r="E514" s="127"/>
      <c r="F514" s="127"/>
      <c r="G514" s="127"/>
    </row>
    <row r="515" spans="2:7" x14ac:dyDescent="0.25">
      <c r="B515" s="127"/>
      <c r="C515" s="127"/>
      <c r="D515" s="127"/>
      <c r="E515" s="127"/>
      <c r="F515" s="127"/>
      <c r="G515" s="127"/>
    </row>
    <row r="516" spans="2:7" x14ac:dyDescent="0.25">
      <c r="B516" s="127"/>
      <c r="C516" s="127"/>
      <c r="D516" s="127"/>
      <c r="E516" s="127"/>
      <c r="F516" s="127"/>
      <c r="G516" s="127"/>
    </row>
    <row r="517" spans="2:7" x14ac:dyDescent="0.25">
      <c r="B517" s="127"/>
      <c r="C517" s="127"/>
      <c r="D517" s="127"/>
      <c r="E517" s="127"/>
      <c r="F517" s="127"/>
      <c r="G517" s="127"/>
    </row>
    <row r="518" spans="2:7" x14ac:dyDescent="0.25">
      <c r="B518" s="127"/>
      <c r="C518" s="127"/>
      <c r="D518" s="127"/>
      <c r="E518" s="127"/>
      <c r="F518" s="127"/>
      <c r="G518" s="127"/>
    </row>
    <row r="519" spans="2:7" x14ac:dyDescent="0.25">
      <c r="B519" s="127"/>
      <c r="C519" s="127"/>
      <c r="D519" s="127"/>
      <c r="E519" s="127"/>
      <c r="F519" s="127"/>
      <c r="G519" s="127"/>
    </row>
    <row r="520" spans="2:7" x14ac:dyDescent="0.25">
      <c r="B520" s="127"/>
      <c r="C520" s="127"/>
      <c r="D520" s="127"/>
      <c r="E520" s="127"/>
      <c r="F520" s="127"/>
      <c r="G520" s="127"/>
    </row>
    <row r="521" spans="2:7" x14ac:dyDescent="0.25">
      <c r="B521" s="127"/>
      <c r="C521" s="127"/>
      <c r="D521" s="127"/>
      <c r="E521" s="127"/>
      <c r="F521" s="127"/>
      <c r="G521" s="127"/>
    </row>
    <row r="522" spans="2:7" x14ac:dyDescent="0.25">
      <c r="B522" s="127"/>
      <c r="C522" s="127"/>
      <c r="D522" s="127"/>
      <c r="E522" s="127"/>
      <c r="F522" s="127"/>
      <c r="G522" s="127"/>
    </row>
    <row r="523" spans="2:7" x14ac:dyDescent="0.25">
      <c r="B523" s="127"/>
      <c r="C523" s="127"/>
      <c r="D523" s="127"/>
      <c r="E523" s="127"/>
      <c r="F523" s="127"/>
      <c r="G523" s="127"/>
    </row>
    <row r="524" spans="2:7" x14ac:dyDescent="0.25">
      <c r="B524" s="127"/>
      <c r="C524" s="127"/>
      <c r="D524" s="127"/>
      <c r="E524" s="127"/>
      <c r="F524" s="127"/>
      <c r="G524" s="127"/>
    </row>
    <row r="525" spans="2:7" x14ac:dyDescent="0.25">
      <c r="B525" s="127"/>
      <c r="C525" s="127"/>
      <c r="D525" s="127"/>
      <c r="E525" s="127"/>
      <c r="F525" s="127"/>
      <c r="G525" s="127"/>
    </row>
    <row r="526" spans="2:7" x14ac:dyDescent="0.25">
      <c r="B526" s="127"/>
      <c r="C526" s="127"/>
      <c r="D526" s="127"/>
      <c r="E526" s="127"/>
      <c r="F526" s="127"/>
      <c r="G526" s="127"/>
    </row>
    <row r="527" spans="2:7" x14ac:dyDescent="0.25">
      <c r="B527" s="127"/>
      <c r="C527" s="127"/>
      <c r="D527" s="127"/>
      <c r="E527" s="127"/>
      <c r="F527" s="127"/>
      <c r="G527" s="127"/>
    </row>
    <row r="528" spans="2:7" x14ac:dyDescent="0.25">
      <c r="B528" s="127"/>
      <c r="C528" s="127"/>
      <c r="D528" s="127"/>
      <c r="E528" s="127"/>
      <c r="F528" s="127"/>
      <c r="G528" s="127"/>
    </row>
    <row r="529" spans="2:7" x14ac:dyDescent="0.25">
      <c r="B529" s="127"/>
      <c r="C529" s="127"/>
      <c r="D529" s="127"/>
      <c r="E529" s="127"/>
      <c r="F529" s="127"/>
      <c r="G529" s="127"/>
    </row>
    <row r="530" spans="2:7" x14ac:dyDescent="0.25">
      <c r="B530" s="127"/>
      <c r="C530" s="127"/>
      <c r="D530" s="127"/>
      <c r="E530" s="127"/>
      <c r="F530" s="127"/>
      <c r="G530" s="127"/>
    </row>
    <row r="531" spans="2:7" x14ac:dyDescent="0.25">
      <c r="B531" s="127"/>
      <c r="C531" s="127"/>
      <c r="D531" s="127"/>
      <c r="E531" s="127"/>
      <c r="F531" s="127"/>
      <c r="G531" s="127"/>
    </row>
    <row r="532" spans="2:7" x14ac:dyDescent="0.25">
      <c r="B532" s="127"/>
      <c r="C532" s="127"/>
      <c r="D532" s="127"/>
      <c r="E532" s="127"/>
      <c r="F532" s="127"/>
      <c r="G532" s="127"/>
    </row>
    <row r="533" spans="2:7" x14ac:dyDescent="0.25">
      <c r="B533" s="127"/>
      <c r="C533" s="127"/>
      <c r="D533" s="127"/>
      <c r="E533" s="127"/>
      <c r="F533" s="127"/>
      <c r="G533" s="127"/>
    </row>
    <row r="534" spans="2:7" x14ac:dyDescent="0.25">
      <c r="B534" s="127"/>
      <c r="C534" s="127"/>
      <c r="D534" s="127"/>
      <c r="E534" s="127"/>
      <c r="F534" s="127"/>
      <c r="G534" s="127"/>
    </row>
    <row r="535" spans="2:7" x14ac:dyDescent="0.25">
      <c r="B535" s="127"/>
      <c r="C535" s="127"/>
      <c r="D535" s="127"/>
      <c r="E535" s="127"/>
      <c r="F535" s="127"/>
      <c r="G535" s="127"/>
    </row>
    <row r="536" spans="2:7" x14ac:dyDescent="0.25">
      <c r="B536" s="127"/>
      <c r="C536" s="127"/>
      <c r="D536" s="127"/>
      <c r="E536" s="127"/>
      <c r="F536" s="127"/>
      <c r="G536" s="127"/>
    </row>
    <row r="537" spans="2:7" x14ac:dyDescent="0.25">
      <c r="B537" s="127"/>
      <c r="C537" s="127"/>
      <c r="D537" s="127"/>
      <c r="E537" s="127"/>
      <c r="F537" s="127"/>
      <c r="G537" s="127"/>
    </row>
    <row r="538" spans="2:7" x14ac:dyDescent="0.25">
      <c r="B538" s="127"/>
      <c r="C538" s="127"/>
      <c r="D538" s="127"/>
      <c r="E538" s="127"/>
      <c r="F538" s="127"/>
      <c r="G538" s="127"/>
    </row>
    <row r="539" spans="2:7" x14ac:dyDescent="0.25">
      <c r="B539" s="127"/>
      <c r="C539" s="127"/>
      <c r="D539" s="127"/>
      <c r="E539" s="127"/>
      <c r="F539" s="127"/>
      <c r="G539" s="127"/>
    </row>
    <row r="540" spans="2:7" x14ac:dyDescent="0.25">
      <c r="B540" s="127"/>
      <c r="C540" s="127"/>
      <c r="D540" s="127"/>
      <c r="E540" s="127"/>
      <c r="F540" s="127"/>
      <c r="G540" s="127"/>
    </row>
    <row r="541" spans="2:7" x14ac:dyDescent="0.25">
      <c r="B541" s="127"/>
      <c r="C541" s="127"/>
      <c r="D541" s="127"/>
      <c r="E541" s="127"/>
      <c r="F541" s="127"/>
      <c r="G541" s="127"/>
    </row>
    <row r="542" spans="2:7" x14ac:dyDescent="0.25">
      <c r="B542" s="127"/>
      <c r="C542" s="127"/>
      <c r="D542" s="127"/>
      <c r="E542" s="127"/>
      <c r="F542" s="127"/>
      <c r="G542" s="127"/>
    </row>
    <row r="543" spans="2:7" x14ac:dyDescent="0.25">
      <c r="B543" s="127"/>
      <c r="C543" s="127"/>
      <c r="D543" s="127"/>
      <c r="E543" s="127"/>
      <c r="F543" s="127"/>
      <c r="G543" s="127"/>
    </row>
    <row r="544" spans="2:7" x14ac:dyDescent="0.25">
      <c r="B544" s="127"/>
      <c r="C544" s="127"/>
      <c r="D544" s="127"/>
      <c r="E544" s="127"/>
      <c r="F544" s="127"/>
      <c r="G544" s="127"/>
    </row>
    <row r="545" spans="2:7" x14ac:dyDescent="0.25">
      <c r="B545" s="127"/>
      <c r="C545" s="127"/>
      <c r="D545" s="127"/>
      <c r="E545" s="127"/>
      <c r="F545" s="127"/>
      <c r="G545" s="127"/>
    </row>
    <row r="546" spans="2:7" x14ac:dyDescent="0.25">
      <c r="B546" s="127"/>
      <c r="C546" s="127"/>
      <c r="D546" s="127"/>
      <c r="E546" s="127"/>
      <c r="F546" s="127"/>
      <c r="G546" s="127"/>
    </row>
    <row r="547" spans="2:7" x14ac:dyDescent="0.25">
      <c r="B547" s="127"/>
      <c r="C547" s="127"/>
      <c r="D547" s="127"/>
      <c r="E547" s="127"/>
      <c r="F547" s="127"/>
      <c r="G547" s="127"/>
    </row>
    <row r="548" spans="2:7" x14ac:dyDescent="0.25">
      <c r="B548" s="127"/>
      <c r="C548" s="127"/>
      <c r="D548" s="127"/>
      <c r="E548" s="127"/>
      <c r="F548" s="127"/>
      <c r="G548" s="127"/>
    </row>
    <row r="549" spans="2:7" x14ac:dyDescent="0.25">
      <c r="B549" s="127"/>
      <c r="C549" s="127"/>
      <c r="D549" s="127"/>
      <c r="E549" s="127"/>
      <c r="F549" s="127"/>
      <c r="G549" s="127"/>
    </row>
    <row r="550" spans="2:7" x14ac:dyDescent="0.25">
      <c r="B550" s="127"/>
      <c r="C550" s="127"/>
      <c r="D550" s="127"/>
      <c r="E550" s="127"/>
      <c r="F550" s="127"/>
      <c r="G550" s="127"/>
    </row>
    <row r="551" spans="2:7" x14ac:dyDescent="0.25">
      <c r="B551" s="127"/>
      <c r="C551" s="127"/>
      <c r="D551" s="127"/>
      <c r="E551" s="127"/>
      <c r="F551" s="127"/>
      <c r="G551" s="127"/>
    </row>
    <row r="552" spans="2:7" x14ac:dyDescent="0.25">
      <c r="B552" s="127"/>
      <c r="C552" s="127"/>
      <c r="D552" s="127"/>
      <c r="E552" s="127"/>
      <c r="F552" s="127"/>
      <c r="G552" s="127"/>
    </row>
    <row r="553" spans="2:7" x14ac:dyDescent="0.25">
      <c r="B553" s="127"/>
      <c r="C553" s="127"/>
      <c r="D553" s="127"/>
      <c r="E553" s="127"/>
      <c r="F553" s="127"/>
      <c r="G553" s="127"/>
    </row>
    <row r="554" spans="2:7" x14ac:dyDescent="0.25">
      <c r="B554" s="127"/>
      <c r="C554" s="127"/>
      <c r="D554" s="127"/>
      <c r="E554" s="127"/>
      <c r="F554" s="127"/>
      <c r="G554" s="127"/>
    </row>
    <row r="555" spans="2:7" x14ac:dyDescent="0.25">
      <c r="B555" s="127"/>
      <c r="C555" s="127"/>
      <c r="D555" s="127"/>
      <c r="E555" s="127"/>
      <c r="F555" s="127"/>
      <c r="G555" s="127"/>
    </row>
    <row r="556" spans="2:7" x14ac:dyDescent="0.25">
      <c r="B556" s="127"/>
      <c r="C556" s="127"/>
      <c r="D556" s="127"/>
      <c r="E556" s="127"/>
      <c r="F556" s="127"/>
      <c r="G556" s="127"/>
    </row>
    <row r="557" spans="2:7" x14ac:dyDescent="0.25">
      <c r="B557" s="127"/>
      <c r="C557" s="127"/>
      <c r="D557" s="127"/>
      <c r="E557" s="127"/>
      <c r="F557" s="127"/>
      <c r="G557" s="127"/>
    </row>
    <row r="558" spans="2:7" x14ac:dyDescent="0.25">
      <c r="B558" s="127"/>
      <c r="C558" s="127"/>
      <c r="D558" s="127"/>
      <c r="E558" s="127"/>
      <c r="F558" s="127"/>
      <c r="G558" s="127"/>
    </row>
    <row r="559" spans="2:7" x14ac:dyDescent="0.25">
      <c r="B559" s="127"/>
      <c r="C559" s="127"/>
      <c r="D559" s="127"/>
      <c r="E559" s="127"/>
      <c r="F559" s="127"/>
      <c r="G559" s="127"/>
    </row>
    <row r="560" spans="2:7" x14ac:dyDescent="0.25">
      <c r="B560" s="127"/>
      <c r="C560" s="127"/>
      <c r="D560" s="127"/>
      <c r="E560" s="127"/>
      <c r="F560" s="127"/>
      <c r="G560" s="127"/>
    </row>
    <row r="561" spans="2:7" x14ac:dyDescent="0.25">
      <c r="B561" s="127"/>
      <c r="C561" s="127"/>
      <c r="D561" s="127"/>
      <c r="E561" s="127"/>
      <c r="F561" s="127"/>
      <c r="G561" s="127"/>
    </row>
    <row r="562" spans="2:7" x14ac:dyDescent="0.25">
      <c r="B562" s="127"/>
      <c r="C562" s="127"/>
      <c r="D562" s="127"/>
      <c r="E562" s="127"/>
      <c r="F562" s="127"/>
      <c r="G562" s="127"/>
    </row>
    <row r="563" spans="2:7" x14ac:dyDescent="0.25">
      <c r="B563" s="127"/>
      <c r="C563" s="127"/>
      <c r="D563" s="127"/>
      <c r="E563" s="127"/>
      <c r="F563" s="127"/>
      <c r="G563" s="127"/>
    </row>
    <row r="564" spans="2:7" x14ac:dyDescent="0.25">
      <c r="B564" s="127"/>
      <c r="C564" s="127"/>
      <c r="D564" s="127"/>
      <c r="E564" s="127"/>
      <c r="F564" s="127"/>
      <c r="G564" s="127"/>
    </row>
    <row r="565" spans="2:7" x14ac:dyDescent="0.25">
      <c r="B565" s="127"/>
      <c r="C565" s="127"/>
      <c r="D565" s="127"/>
      <c r="E565" s="127"/>
      <c r="F565" s="127"/>
      <c r="G565" s="127"/>
    </row>
    <row r="566" spans="2:7" x14ac:dyDescent="0.25">
      <c r="B566" s="127"/>
      <c r="C566" s="127"/>
      <c r="D566" s="127"/>
      <c r="E566" s="127"/>
      <c r="F566" s="127"/>
      <c r="G566" s="127"/>
    </row>
    <row r="567" spans="2:7" x14ac:dyDescent="0.25">
      <c r="B567" s="127"/>
      <c r="C567" s="127"/>
      <c r="D567" s="127"/>
      <c r="E567" s="127"/>
      <c r="F567" s="127"/>
      <c r="G567" s="127"/>
    </row>
    <row r="568" spans="2:7" x14ac:dyDescent="0.25">
      <c r="B568" s="127"/>
      <c r="C568" s="127"/>
      <c r="D568" s="127"/>
      <c r="E568" s="127"/>
      <c r="F568" s="127"/>
      <c r="G568" s="127"/>
    </row>
    <row r="569" spans="2:7" x14ac:dyDescent="0.25">
      <c r="B569" s="127"/>
      <c r="C569" s="127"/>
      <c r="D569" s="127"/>
      <c r="E569" s="127"/>
      <c r="F569" s="127"/>
      <c r="G569" s="127"/>
    </row>
    <row r="570" spans="2:7" x14ac:dyDescent="0.25">
      <c r="B570" s="127"/>
      <c r="C570" s="127"/>
      <c r="D570" s="127"/>
      <c r="E570" s="127"/>
      <c r="F570" s="127"/>
      <c r="G570" s="127"/>
    </row>
    <row r="571" spans="2:7" x14ac:dyDescent="0.25">
      <c r="B571" s="127"/>
      <c r="C571" s="127"/>
      <c r="D571" s="127"/>
      <c r="E571" s="127"/>
      <c r="F571" s="127"/>
      <c r="G571" s="127"/>
    </row>
    <row r="572" spans="2:7" x14ac:dyDescent="0.25">
      <c r="B572" s="127"/>
      <c r="C572" s="127"/>
      <c r="D572" s="127"/>
      <c r="E572" s="127"/>
      <c r="F572" s="127"/>
      <c r="G572" s="127"/>
    </row>
    <row r="573" spans="2:7" x14ac:dyDescent="0.25">
      <c r="B573" s="127"/>
      <c r="C573" s="127"/>
      <c r="D573" s="127"/>
      <c r="E573" s="127"/>
      <c r="F573" s="127"/>
      <c r="G573" s="127"/>
    </row>
    <row r="574" spans="2:7" x14ac:dyDescent="0.25">
      <c r="B574" s="127"/>
      <c r="C574" s="127"/>
      <c r="D574" s="127"/>
      <c r="E574" s="127"/>
      <c r="F574" s="127"/>
      <c r="G574" s="127"/>
    </row>
    <row r="575" spans="2:7" x14ac:dyDescent="0.25">
      <c r="B575" s="127"/>
      <c r="C575" s="127"/>
      <c r="D575" s="127"/>
      <c r="E575" s="127"/>
      <c r="F575" s="127"/>
      <c r="G575" s="127"/>
    </row>
    <row r="576" spans="2:7" x14ac:dyDescent="0.25">
      <c r="B576" s="127"/>
      <c r="C576" s="127"/>
      <c r="D576" s="127"/>
      <c r="E576" s="127"/>
      <c r="F576" s="127"/>
      <c r="G576" s="127"/>
    </row>
    <row r="577" spans="2:7" x14ac:dyDescent="0.25">
      <c r="B577" s="127"/>
      <c r="C577" s="127"/>
      <c r="D577" s="127"/>
      <c r="E577" s="127"/>
      <c r="F577" s="127"/>
      <c r="G577" s="127"/>
    </row>
    <row r="578" spans="2:7" x14ac:dyDescent="0.25">
      <c r="B578" s="127"/>
      <c r="C578" s="127"/>
      <c r="D578" s="127"/>
      <c r="E578" s="127"/>
      <c r="F578" s="127"/>
      <c r="G578" s="127"/>
    </row>
    <row r="579" spans="2:7" x14ac:dyDescent="0.25">
      <c r="B579" s="127"/>
      <c r="C579" s="127"/>
      <c r="D579" s="127"/>
      <c r="E579" s="127"/>
      <c r="F579" s="127"/>
      <c r="G579" s="127"/>
    </row>
    <row r="580" spans="2:7" x14ac:dyDescent="0.25">
      <c r="B580" s="127"/>
      <c r="C580" s="127"/>
      <c r="D580" s="127"/>
      <c r="E580" s="127"/>
      <c r="F580" s="127"/>
      <c r="G580" s="127"/>
    </row>
    <row r="581" spans="2:7" x14ac:dyDescent="0.25">
      <c r="B581" s="127"/>
      <c r="C581" s="127"/>
      <c r="D581" s="127"/>
      <c r="E581" s="127"/>
      <c r="F581" s="127"/>
      <c r="G581" s="127"/>
    </row>
    <row r="582" spans="2:7" x14ac:dyDescent="0.25">
      <c r="B582" s="127"/>
      <c r="C582" s="127"/>
      <c r="D582" s="127"/>
      <c r="E582" s="127"/>
      <c r="F582" s="127"/>
      <c r="G582" s="127"/>
    </row>
    <row r="583" spans="2:7" x14ac:dyDescent="0.25">
      <c r="B583" s="127"/>
      <c r="C583" s="127"/>
      <c r="D583" s="127"/>
      <c r="E583" s="127"/>
      <c r="F583" s="127"/>
      <c r="G583" s="127"/>
    </row>
    <row r="584" spans="2:7" x14ac:dyDescent="0.25">
      <c r="B584" s="127"/>
      <c r="C584" s="127"/>
      <c r="D584" s="127"/>
      <c r="E584" s="127"/>
      <c r="F584" s="127"/>
      <c r="G584" s="127"/>
    </row>
    <row r="585" spans="2:7" x14ac:dyDescent="0.25">
      <c r="B585" s="127"/>
      <c r="C585" s="127"/>
      <c r="D585" s="127"/>
      <c r="E585" s="127"/>
      <c r="F585" s="127"/>
      <c r="G585" s="127"/>
    </row>
    <row r="586" spans="2:7" x14ac:dyDescent="0.25">
      <c r="B586" s="127"/>
      <c r="C586" s="127"/>
      <c r="D586" s="127"/>
      <c r="E586" s="127"/>
      <c r="F586" s="127"/>
      <c r="G586" s="127"/>
    </row>
    <row r="587" spans="2:7" x14ac:dyDescent="0.25">
      <c r="B587" s="127"/>
      <c r="C587" s="127"/>
      <c r="D587" s="127"/>
      <c r="E587" s="127"/>
      <c r="F587" s="127"/>
      <c r="G587" s="127"/>
    </row>
    <row r="588" spans="2:7" x14ac:dyDescent="0.25">
      <c r="B588" s="127"/>
      <c r="C588" s="127"/>
      <c r="D588" s="127"/>
      <c r="E588" s="127"/>
      <c r="F588" s="127"/>
      <c r="G588" s="127"/>
    </row>
    <row r="589" spans="2:7" x14ac:dyDescent="0.25">
      <c r="B589" s="127"/>
      <c r="C589" s="127"/>
      <c r="D589" s="127"/>
      <c r="E589" s="127"/>
      <c r="F589" s="127"/>
      <c r="G589" s="127"/>
    </row>
    <row r="590" spans="2:7" x14ac:dyDescent="0.25">
      <c r="B590" s="127"/>
      <c r="C590" s="127"/>
      <c r="D590" s="127"/>
      <c r="E590" s="127"/>
      <c r="F590" s="127"/>
      <c r="G590" s="127"/>
    </row>
    <row r="591" spans="2:7" x14ac:dyDescent="0.25">
      <c r="B591" s="127"/>
      <c r="C591" s="127"/>
      <c r="D591" s="127"/>
      <c r="E591" s="127"/>
      <c r="F591" s="127"/>
      <c r="G591" s="127"/>
    </row>
    <row r="592" spans="2:7" x14ac:dyDescent="0.25">
      <c r="B592" s="127"/>
      <c r="C592" s="127"/>
      <c r="D592" s="127"/>
      <c r="E592" s="127"/>
      <c r="F592" s="127"/>
      <c r="G592" s="127"/>
    </row>
    <row r="593" spans="2:7" x14ac:dyDescent="0.25">
      <c r="B593" s="127"/>
      <c r="C593" s="127"/>
      <c r="D593" s="127"/>
      <c r="E593" s="127"/>
      <c r="F593" s="127"/>
      <c r="G593" s="127"/>
    </row>
    <row r="594" spans="2:7" x14ac:dyDescent="0.25">
      <c r="B594" s="127"/>
      <c r="C594" s="127"/>
      <c r="D594" s="127"/>
      <c r="E594" s="127"/>
      <c r="F594" s="127"/>
      <c r="G594" s="127"/>
    </row>
    <row r="595" spans="2:7" x14ac:dyDescent="0.25">
      <c r="B595" s="127"/>
      <c r="C595" s="127"/>
      <c r="D595" s="127"/>
      <c r="E595" s="127"/>
      <c r="F595" s="127"/>
      <c r="G595" s="127"/>
    </row>
    <row r="596" spans="2:7" x14ac:dyDescent="0.25">
      <c r="B596" s="127"/>
      <c r="C596" s="127"/>
      <c r="D596" s="127"/>
      <c r="E596" s="127"/>
      <c r="F596" s="127"/>
      <c r="G596" s="127"/>
    </row>
    <row r="597" spans="2:7" x14ac:dyDescent="0.25">
      <c r="B597" s="127"/>
      <c r="C597" s="127"/>
      <c r="D597" s="127"/>
      <c r="E597" s="127"/>
      <c r="F597" s="127"/>
      <c r="G597" s="127"/>
    </row>
    <row r="598" spans="2:7" x14ac:dyDescent="0.25">
      <c r="B598" s="127"/>
      <c r="C598" s="127"/>
      <c r="D598" s="127"/>
      <c r="E598" s="127"/>
      <c r="F598" s="127"/>
      <c r="G598" s="127"/>
    </row>
    <row r="599" spans="2:7" x14ac:dyDescent="0.25">
      <c r="B599" s="127"/>
      <c r="C599" s="127"/>
      <c r="D599" s="127"/>
      <c r="E599" s="127"/>
      <c r="F599" s="127"/>
      <c r="G599" s="127"/>
    </row>
    <row r="600" spans="2:7" x14ac:dyDescent="0.25">
      <c r="B600" s="127"/>
      <c r="C600" s="127"/>
      <c r="D600" s="127"/>
      <c r="E600" s="127"/>
      <c r="F600" s="127"/>
      <c r="G600" s="127"/>
    </row>
    <row r="601" spans="2:7" x14ac:dyDescent="0.25">
      <c r="B601" s="127"/>
      <c r="C601" s="127"/>
      <c r="D601" s="127"/>
      <c r="E601" s="127"/>
      <c r="F601" s="127"/>
      <c r="G601" s="127"/>
    </row>
    <row r="602" spans="2:7" x14ac:dyDescent="0.25">
      <c r="B602" s="127"/>
      <c r="C602" s="127"/>
      <c r="D602" s="127"/>
      <c r="E602" s="127"/>
      <c r="F602" s="127"/>
      <c r="G602" s="127"/>
    </row>
    <row r="603" spans="2:7" x14ac:dyDescent="0.25">
      <c r="B603" s="127"/>
      <c r="C603" s="127"/>
      <c r="D603" s="127"/>
      <c r="E603" s="127"/>
      <c r="F603" s="127"/>
      <c r="G603" s="127"/>
    </row>
    <row r="604" spans="2:7" x14ac:dyDescent="0.25">
      <c r="B604" s="127"/>
      <c r="C604" s="127"/>
      <c r="D604" s="127"/>
      <c r="E604" s="127"/>
      <c r="F604" s="127"/>
      <c r="G604" s="127"/>
    </row>
    <row r="605" spans="2:7" x14ac:dyDescent="0.25">
      <c r="B605" s="127"/>
      <c r="C605" s="127"/>
      <c r="D605" s="127"/>
      <c r="E605" s="127"/>
      <c r="F605" s="127"/>
      <c r="G605" s="127"/>
    </row>
    <row r="606" spans="2:7" x14ac:dyDescent="0.25">
      <c r="B606" s="127"/>
      <c r="C606" s="127"/>
      <c r="D606" s="127"/>
      <c r="E606" s="127"/>
      <c r="F606" s="127"/>
      <c r="G606" s="127"/>
    </row>
    <row r="607" spans="2:7" x14ac:dyDescent="0.25">
      <c r="B607" s="127"/>
      <c r="C607" s="127"/>
      <c r="D607" s="127"/>
      <c r="E607" s="127"/>
      <c r="F607" s="127"/>
      <c r="G607" s="127"/>
    </row>
    <row r="608" spans="2:7" x14ac:dyDescent="0.25">
      <c r="B608" s="127"/>
      <c r="C608" s="127"/>
      <c r="D608" s="127"/>
      <c r="E608" s="127"/>
      <c r="F608" s="127"/>
      <c r="G608" s="127"/>
    </row>
    <row r="609" spans="2:7" x14ac:dyDescent="0.25">
      <c r="B609" s="127"/>
      <c r="C609" s="127"/>
      <c r="D609" s="127"/>
      <c r="E609" s="127"/>
      <c r="F609" s="127"/>
      <c r="G609" s="127"/>
    </row>
    <row r="610" spans="2:7" x14ac:dyDescent="0.25">
      <c r="B610" s="127"/>
      <c r="C610" s="127"/>
      <c r="D610" s="127"/>
      <c r="E610" s="127"/>
      <c r="F610" s="127"/>
      <c r="G610" s="127"/>
    </row>
    <row r="611" spans="2:7" x14ac:dyDescent="0.25">
      <c r="B611" s="127"/>
      <c r="C611" s="127"/>
      <c r="D611" s="127"/>
      <c r="E611" s="127"/>
      <c r="F611" s="127"/>
      <c r="G611" s="127"/>
    </row>
    <row r="612" spans="2:7" x14ac:dyDescent="0.25">
      <c r="B612" s="127"/>
      <c r="C612" s="127"/>
      <c r="D612" s="127"/>
      <c r="E612" s="127"/>
      <c r="F612" s="127"/>
      <c r="G612" s="127"/>
    </row>
    <row r="613" spans="2:7" x14ac:dyDescent="0.25">
      <c r="B613" s="127"/>
      <c r="C613" s="127"/>
      <c r="D613" s="127"/>
      <c r="E613" s="127"/>
      <c r="F613" s="127"/>
      <c r="G613" s="127"/>
    </row>
    <row r="614" spans="2:7" x14ac:dyDescent="0.25">
      <c r="B614" s="127"/>
      <c r="C614" s="127"/>
      <c r="D614" s="127"/>
      <c r="E614" s="127"/>
      <c r="F614" s="127"/>
      <c r="G614" s="127"/>
    </row>
    <row r="615" spans="2:7" x14ac:dyDescent="0.25">
      <c r="B615" s="127"/>
      <c r="C615" s="127"/>
      <c r="D615" s="127"/>
      <c r="E615" s="127"/>
      <c r="F615" s="127"/>
      <c r="G615" s="127"/>
    </row>
    <row r="616" spans="2:7" x14ac:dyDescent="0.25">
      <c r="B616" s="127"/>
      <c r="C616" s="127"/>
      <c r="D616" s="127"/>
      <c r="E616" s="127"/>
      <c r="F616" s="127"/>
      <c r="G616" s="127"/>
    </row>
    <row r="617" spans="2:7" x14ac:dyDescent="0.25">
      <c r="B617" s="127"/>
      <c r="C617" s="127"/>
      <c r="D617" s="127"/>
      <c r="E617" s="127"/>
      <c r="F617" s="127"/>
      <c r="G617" s="127"/>
    </row>
    <row r="618" spans="2:7" x14ac:dyDescent="0.25">
      <c r="B618" s="127"/>
      <c r="C618" s="127"/>
      <c r="D618" s="127"/>
      <c r="E618" s="127"/>
      <c r="F618" s="127"/>
      <c r="G618" s="127"/>
    </row>
    <row r="619" spans="2:7" x14ac:dyDescent="0.25">
      <c r="B619" s="127"/>
      <c r="C619" s="127"/>
      <c r="D619" s="127"/>
      <c r="E619" s="127"/>
      <c r="F619" s="127"/>
      <c r="G619" s="127"/>
    </row>
    <row r="620" spans="2:7" x14ac:dyDescent="0.25">
      <c r="B620" s="127"/>
      <c r="C620" s="127"/>
      <c r="D620" s="127"/>
      <c r="E620" s="127"/>
      <c r="F620" s="127"/>
      <c r="G620" s="127"/>
    </row>
    <row r="621" spans="2:7" x14ac:dyDescent="0.25">
      <c r="B621" s="127"/>
      <c r="C621" s="127"/>
      <c r="D621" s="127"/>
      <c r="E621" s="127"/>
      <c r="F621" s="127"/>
      <c r="G621" s="127"/>
    </row>
    <row r="622" spans="2:7" x14ac:dyDescent="0.25">
      <c r="B622" s="127"/>
      <c r="C622" s="127"/>
      <c r="D622" s="127"/>
      <c r="E622" s="127"/>
      <c r="F622" s="127"/>
      <c r="G622" s="127"/>
    </row>
    <row r="623" spans="2:7" x14ac:dyDescent="0.25">
      <c r="B623" s="127"/>
      <c r="C623" s="127"/>
      <c r="D623" s="127"/>
      <c r="E623" s="127"/>
      <c r="F623" s="127"/>
      <c r="G623" s="127"/>
    </row>
    <row r="624" spans="2:7" x14ac:dyDescent="0.25">
      <c r="B624" s="127"/>
      <c r="C624" s="127"/>
      <c r="D624" s="127"/>
      <c r="E624" s="127"/>
      <c r="F624" s="127"/>
      <c r="G624" s="127"/>
    </row>
    <row r="625" spans="2:7" x14ac:dyDescent="0.25">
      <c r="B625" s="127"/>
      <c r="C625" s="127"/>
      <c r="D625" s="127"/>
      <c r="E625" s="127"/>
      <c r="F625" s="127"/>
      <c r="G625" s="127"/>
    </row>
    <row r="626" spans="2:7" x14ac:dyDescent="0.25">
      <c r="B626" s="127"/>
      <c r="C626" s="127"/>
      <c r="D626" s="127"/>
      <c r="E626" s="127"/>
      <c r="F626" s="127"/>
      <c r="G626" s="127"/>
    </row>
    <row r="627" spans="2:7" x14ac:dyDescent="0.25">
      <c r="B627" s="127"/>
      <c r="C627" s="127"/>
      <c r="D627" s="127"/>
      <c r="E627" s="127"/>
      <c r="F627" s="127"/>
      <c r="G627" s="127"/>
    </row>
    <row r="628" spans="2:7" x14ac:dyDescent="0.25">
      <c r="B628" s="127"/>
      <c r="C628" s="127"/>
      <c r="D628" s="127"/>
      <c r="E628" s="127"/>
      <c r="F628" s="127"/>
      <c r="G628" s="127"/>
    </row>
    <row r="629" spans="2:7" x14ac:dyDescent="0.25">
      <c r="B629" s="127"/>
      <c r="C629" s="127"/>
      <c r="D629" s="127"/>
      <c r="E629" s="127"/>
      <c r="F629" s="127"/>
      <c r="G629" s="127"/>
    </row>
    <row r="630" spans="2:7" x14ac:dyDescent="0.25">
      <c r="B630" s="127"/>
      <c r="C630" s="127"/>
      <c r="D630" s="127"/>
      <c r="E630" s="127"/>
      <c r="F630" s="127"/>
      <c r="G630" s="127"/>
    </row>
    <row r="631" spans="2:7" x14ac:dyDescent="0.25">
      <c r="B631" s="127"/>
      <c r="C631" s="127"/>
      <c r="D631" s="127"/>
      <c r="E631" s="127"/>
      <c r="F631" s="127"/>
      <c r="G631" s="127"/>
    </row>
    <row r="632" spans="2:7" x14ac:dyDescent="0.25">
      <c r="B632" s="127"/>
      <c r="C632" s="127"/>
      <c r="D632" s="127"/>
      <c r="E632" s="127"/>
      <c r="F632" s="127"/>
      <c r="G632" s="127"/>
    </row>
    <row r="633" spans="2:7" x14ac:dyDescent="0.25">
      <c r="B633" s="127"/>
      <c r="C633" s="127"/>
      <c r="D633" s="127"/>
      <c r="E633" s="127"/>
      <c r="F633" s="127"/>
      <c r="G633" s="127"/>
    </row>
    <row r="634" spans="2:7" x14ac:dyDescent="0.25">
      <c r="B634" s="127"/>
      <c r="C634" s="127"/>
      <c r="D634" s="127"/>
      <c r="E634" s="127"/>
      <c r="F634" s="127"/>
      <c r="G634" s="127"/>
    </row>
    <row r="635" spans="2:7" x14ac:dyDescent="0.25">
      <c r="B635" s="127"/>
      <c r="C635" s="127"/>
      <c r="D635" s="127"/>
      <c r="E635" s="127"/>
      <c r="F635" s="127"/>
      <c r="G635" s="127"/>
    </row>
    <row r="636" spans="2:7" x14ac:dyDescent="0.25">
      <c r="B636" s="127"/>
      <c r="C636" s="127"/>
      <c r="D636" s="127"/>
      <c r="E636" s="127"/>
      <c r="F636" s="127"/>
      <c r="G636" s="127"/>
    </row>
    <row r="637" spans="2:7" x14ac:dyDescent="0.25">
      <c r="B637" s="127"/>
      <c r="C637" s="127"/>
      <c r="D637" s="127"/>
      <c r="E637" s="127"/>
      <c r="F637" s="127"/>
      <c r="G637" s="127"/>
    </row>
    <row r="638" spans="2:7" x14ac:dyDescent="0.25">
      <c r="B638" s="127"/>
      <c r="C638" s="127"/>
      <c r="D638" s="127"/>
      <c r="E638" s="127"/>
      <c r="F638" s="127"/>
      <c r="G638" s="127"/>
    </row>
    <row r="639" spans="2:7" x14ac:dyDescent="0.25">
      <c r="B639" s="127"/>
      <c r="C639" s="127"/>
      <c r="D639" s="127"/>
      <c r="E639" s="127"/>
      <c r="F639" s="127"/>
      <c r="G639" s="127"/>
    </row>
    <row r="640" spans="2:7" x14ac:dyDescent="0.25">
      <c r="B640" s="127"/>
      <c r="C640" s="127"/>
      <c r="D640" s="127"/>
      <c r="E640" s="127"/>
      <c r="F640" s="127"/>
      <c r="G640" s="127"/>
    </row>
    <row r="641" spans="2:7" x14ac:dyDescent="0.25">
      <c r="B641" s="127"/>
      <c r="C641" s="127"/>
      <c r="D641" s="127"/>
      <c r="E641" s="127"/>
      <c r="F641" s="127"/>
      <c r="G641" s="127"/>
    </row>
    <row r="642" spans="2:7" x14ac:dyDescent="0.25">
      <c r="B642" s="127"/>
      <c r="C642" s="127"/>
      <c r="D642" s="127"/>
      <c r="E642" s="127"/>
      <c r="F642" s="127"/>
      <c r="G642" s="127"/>
    </row>
    <row r="643" spans="2:7" x14ac:dyDescent="0.25">
      <c r="B643" s="127"/>
      <c r="C643" s="127"/>
      <c r="D643" s="127"/>
      <c r="E643" s="127"/>
      <c r="F643" s="127"/>
      <c r="G643" s="127"/>
    </row>
    <row r="644" spans="2:7" x14ac:dyDescent="0.25">
      <c r="B644" s="127"/>
      <c r="C644" s="127"/>
      <c r="D644" s="127"/>
      <c r="E644" s="127"/>
      <c r="F644" s="127"/>
      <c r="G644" s="127"/>
    </row>
    <row r="645" spans="2:7" x14ac:dyDescent="0.25">
      <c r="B645" s="127"/>
      <c r="C645" s="127"/>
      <c r="D645" s="127"/>
      <c r="E645" s="127"/>
      <c r="F645" s="127"/>
      <c r="G645" s="127"/>
    </row>
    <row r="646" spans="2:7" x14ac:dyDescent="0.25">
      <c r="B646" s="127"/>
      <c r="C646" s="127"/>
      <c r="D646" s="127"/>
      <c r="E646" s="127"/>
      <c r="F646" s="127"/>
      <c r="G646" s="127"/>
    </row>
    <row r="647" spans="2:7" x14ac:dyDescent="0.25">
      <c r="B647" s="127"/>
      <c r="C647" s="127"/>
      <c r="D647" s="127"/>
      <c r="E647" s="127"/>
      <c r="F647" s="127"/>
      <c r="G647" s="127"/>
    </row>
    <row r="648" spans="2:7" x14ac:dyDescent="0.25">
      <c r="B648" s="127"/>
      <c r="C648" s="127"/>
      <c r="D648" s="127"/>
      <c r="E648" s="127"/>
      <c r="F648" s="127"/>
      <c r="G648" s="127"/>
    </row>
    <row r="649" spans="2:7" x14ac:dyDescent="0.25">
      <c r="B649" s="127"/>
      <c r="C649" s="127"/>
      <c r="D649" s="127"/>
      <c r="E649" s="127"/>
      <c r="F649" s="127"/>
      <c r="G649" s="127"/>
    </row>
    <row r="650" spans="2:7" x14ac:dyDescent="0.25">
      <c r="B650" s="127"/>
      <c r="C650" s="127"/>
      <c r="D650" s="127"/>
      <c r="E650" s="127"/>
      <c r="F650" s="127"/>
      <c r="G650" s="127"/>
    </row>
    <row r="651" spans="2:7" x14ac:dyDescent="0.25">
      <c r="B651" s="127"/>
      <c r="C651" s="127"/>
      <c r="D651" s="127"/>
      <c r="E651" s="127"/>
      <c r="F651" s="127"/>
      <c r="G651" s="127"/>
    </row>
    <row r="652" spans="2:7" x14ac:dyDescent="0.25">
      <c r="B652" s="127"/>
      <c r="C652" s="127"/>
      <c r="D652" s="127"/>
      <c r="E652" s="127"/>
      <c r="F652" s="127"/>
      <c r="G652" s="127"/>
    </row>
    <row r="653" spans="2:7" x14ac:dyDescent="0.25">
      <c r="B653" s="127"/>
      <c r="C653" s="127"/>
      <c r="D653" s="127"/>
      <c r="E653" s="127"/>
      <c r="F653" s="127"/>
      <c r="G653" s="127"/>
    </row>
    <row r="654" spans="2:7" x14ac:dyDescent="0.25">
      <c r="B654" s="127"/>
      <c r="C654" s="127"/>
      <c r="D654" s="127"/>
      <c r="E654" s="127"/>
      <c r="F654" s="127"/>
      <c r="G654" s="127"/>
    </row>
    <row r="655" spans="2:7" x14ac:dyDescent="0.25">
      <c r="B655" s="127"/>
      <c r="C655" s="127"/>
      <c r="D655" s="127"/>
      <c r="E655" s="127"/>
      <c r="F655" s="127"/>
      <c r="G655" s="127"/>
    </row>
    <row r="656" spans="2:7" x14ac:dyDescent="0.25">
      <c r="B656" s="127"/>
      <c r="C656" s="127"/>
      <c r="D656" s="127"/>
      <c r="E656" s="127"/>
      <c r="F656" s="127"/>
      <c r="G656" s="127"/>
    </row>
    <row r="657" spans="2:7" x14ac:dyDescent="0.25">
      <c r="B657" s="127"/>
      <c r="C657" s="127"/>
      <c r="D657" s="127"/>
      <c r="E657" s="127"/>
      <c r="F657" s="127"/>
      <c r="G657" s="127"/>
    </row>
    <row r="658" spans="2:7" x14ac:dyDescent="0.25">
      <c r="B658" s="127"/>
      <c r="C658" s="127"/>
      <c r="D658" s="127"/>
      <c r="E658" s="127"/>
      <c r="F658" s="127"/>
      <c r="G658" s="127"/>
    </row>
    <row r="659" spans="2:7" x14ac:dyDescent="0.25">
      <c r="B659" s="127"/>
      <c r="C659" s="127"/>
      <c r="D659" s="127"/>
      <c r="E659" s="127"/>
      <c r="F659" s="127"/>
      <c r="G659" s="127"/>
    </row>
    <row r="660" spans="2:7" x14ac:dyDescent="0.25">
      <c r="B660" s="127"/>
      <c r="C660" s="127"/>
      <c r="D660" s="127"/>
      <c r="E660" s="127"/>
      <c r="F660" s="127"/>
      <c r="G660" s="127"/>
    </row>
    <row r="661" spans="2:7" x14ac:dyDescent="0.25">
      <c r="B661" s="127"/>
      <c r="C661" s="127"/>
      <c r="D661" s="127"/>
      <c r="E661" s="127"/>
      <c r="F661" s="127"/>
      <c r="G661" s="127"/>
    </row>
    <row r="662" spans="2:7" x14ac:dyDescent="0.25">
      <c r="B662" s="127"/>
      <c r="C662" s="127"/>
      <c r="D662" s="127"/>
      <c r="E662" s="127"/>
      <c r="F662" s="127"/>
      <c r="G662" s="127"/>
    </row>
    <row r="663" spans="2:7" x14ac:dyDescent="0.25">
      <c r="B663" s="127"/>
      <c r="C663" s="127"/>
      <c r="D663" s="127"/>
      <c r="E663" s="127"/>
      <c r="F663" s="127"/>
      <c r="G663" s="127"/>
    </row>
    <row r="664" spans="2:7" x14ac:dyDescent="0.25">
      <c r="B664" s="127"/>
      <c r="C664" s="127"/>
      <c r="D664" s="127"/>
      <c r="E664" s="127"/>
      <c r="F664" s="127"/>
      <c r="G664" s="127"/>
    </row>
    <row r="665" spans="2:7" x14ac:dyDescent="0.25">
      <c r="B665" s="127"/>
      <c r="C665" s="127"/>
      <c r="D665" s="127"/>
      <c r="E665" s="127"/>
      <c r="F665" s="127"/>
      <c r="G665" s="127"/>
    </row>
    <row r="666" spans="2:7" x14ac:dyDescent="0.25">
      <c r="B666" s="127"/>
      <c r="C666" s="127"/>
      <c r="D666" s="127"/>
      <c r="E666" s="127"/>
      <c r="F666" s="127"/>
      <c r="G666" s="127"/>
    </row>
    <row r="667" spans="2:7" x14ac:dyDescent="0.25">
      <c r="B667" s="127"/>
      <c r="C667" s="127"/>
      <c r="D667" s="127"/>
      <c r="E667" s="127"/>
      <c r="F667" s="127"/>
      <c r="G667" s="127"/>
    </row>
    <row r="668" spans="2:7" x14ac:dyDescent="0.25">
      <c r="B668" s="127"/>
      <c r="C668" s="127"/>
      <c r="D668" s="127"/>
      <c r="E668" s="127"/>
      <c r="F668" s="127"/>
      <c r="G668" s="127"/>
    </row>
    <row r="669" spans="2:7" x14ac:dyDescent="0.25">
      <c r="B669" s="127"/>
      <c r="C669" s="127"/>
      <c r="D669" s="127"/>
      <c r="E669" s="127"/>
      <c r="F669" s="127"/>
      <c r="G669" s="127"/>
    </row>
    <row r="670" spans="2:7" x14ac:dyDescent="0.25">
      <c r="B670" s="127"/>
      <c r="C670" s="127"/>
      <c r="D670" s="127"/>
      <c r="E670" s="127"/>
      <c r="F670" s="127"/>
      <c r="G670" s="127"/>
    </row>
    <row r="671" spans="2:7" x14ac:dyDescent="0.25">
      <c r="B671" s="127"/>
      <c r="C671" s="127"/>
      <c r="D671" s="127"/>
      <c r="E671" s="127"/>
      <c r="F671" s="127"/>
      <c r="G671" s="127"/>
    </row>
    <row r="672" spans="2:7" x14ac:dyDescent="0.25">
      <c r="B672" s="127"/>
      <c r="C672" s="127"/>
      <c r="D672" s="127"/>
      <c r="E672" s="127"/>
      <c r="F672" s="127"/>
      <c r="G672" s="127"/>
    </row>
    <row r="673" spans="2:7" x14ac:dyDescent="0.25">
      <c r="B673" s="127"/>
      <c r="C673" s="127"/>
      <c r="D673" s="127"/>
      <c r="E673" s="127"/>
      <c r="F673" s="127"/>
      <c r="G673" s="127"/>
    </row>
    <row r="674" spans="2:7" x14ac:dyDescent="0.25">
      <c r="B674" s="127"/>
      <c r="C674" s="127"/>
      <c r="D674" s="127"/>
      <c r="E674" s="127"/>
      <c r="F674" s="127"/>
      <c r="G674" s="127"/>
    </row>
    <row r="675" spans="2:7" x14ac:dyDescent="0.25">
      <c r="B675" s="127"/>
      <c r="C675" s="127"/>
      <c r="D675" s="127"/>
      <c r="E675" s="127"/>
      <c r="F675" s="127"/>
      <c r="G675" s="127"/>
    </row>
    <row r="676" spans="2:7" x14ac:dyDescent="0.25">
      <c r="B676" s="127"/>
      <c r="C676" s="127"/>
      <c r="D676" s="127"/>
      <c r="E676" s="127"/>
      <c r="F676" s="127"/>
      <c r="G676" s="127"/>
    </row>
    <row r="677" spans="2:7" x14ac:dyDescent="0.25">
      <c r="B677" s="127"/>
      <c r="C677" s="127"/>
      <c r="D677" s="127"/>
      <c r="E677" s="127"/>
      <c r="F677" s="127"/>
      <c r="G677" s="127"/>
    </row>
    <row r="678" spans="2:7" x14ac:dyDescent="0.25">
      <c r="B678" s="127"/>
      <c r="C678" s="127"/>
      <c r="D678" s="127"/>
      <c r="E678" s="127"/>
      <c r="F678" s="127"/>
      <c r="G678" s="127"/>
    </row>
    <row r="679" spans="2:7" x14ac:dyDescent="0.25">
      <c r="B679" s="127"/>
      <c r="C679" s="127"/>
      <c r="D679" s="127"/>
      <c r="E679" s="127"/>
      <c r="F679" s="127"/>
      <c r="G679" s="127"/>
    </row>
    <row r="680" spans="2:7" x14ac:dyDescent="0.25">
      <c r="B680" s="127"/>
      <c r="C680" s="127"/>
      <c r="D680" s="127"/>
      <c r="E680" s="127"/>
      <c r="F680" s="127"/>
      <c r="G680" s="127"/>
    </row>
    <row r="681" spans="2:7" x14ac:dyDescent="0.25">
      <c r="B681" s="127"/>
      <c r="C681" s="127"/>
      <c r="D681" s="127"/>
      <c r="E681" s="127"/>
      <c r="F681" s="127"/>
      <c r="G681" s="127"/>
    </row>
    <row r="682" spans="2:7" x14ac:dyDescent="0.25">
      <c r="B682" s="127"/>
      <c r="C682" s="127"/>
      <c r="D682" s="127"/>
      <c r="E682" s="127"/>
      <c r="F682" s="127"/>
      <c r="G682" s="127"/>
    </row>
    <row r="683" spans="2:7" x14ac:dyDescent="0.25">
      <c r="B683" s="127"/>
      <c r="C683" s="127"/>
      <c r="D683" s="127"/>
      <c r="E683" s="127"/>
      <c r="F683" s="127"/>
      <c r="G683" s="127"/>
    </row>
    <row r="684" spans="2:7" x14ac:dyDescent="0.25">
      <c r="B684" s="127"/>
      <c r="C684" s="127"/>
      <c r="D684" s="127"/>
      <c r="E684" s="127"/>
      <c r="F684" s="127"/>
      <c r="G684" s="127"/>
    </row>
    <row r="685" spans="2:7" x14ac:dyDescent="0.25">
      <c r="B685" s="127"/>
      <c r="C685" s="127"/>
      <c r="D685" s="127"/>
      <c r="E685" s="127"/>
      <c r="F685" s="127"/>
      <c r="G685" s="127"/>
    </row>
    <row r="686" spans="2:7" x14ac:dyDescent="0.25">
      <c r="B686" s="127"/>
      <c r="C686" s="127"/>
      <c r="D686" s="127"/>
      <c r="E686" s="127"/>
      <c r="F686" s="127"/>
      <c r="G686" s="127"/>
    </row>
    <row r="687" spans="2:7" x14ac:dyDescent="0.25">
      <c r="B687" s="127"/>
      <c r="C687" s="127"/>
      <c r="D687" s="127"/>
      <c r="E687" s="127"/>
      <c r="F687" s="127"/>
      <c r="G687" s="127"/>
    </row>
    <row r="688" spans="2:7" x14ac:dyDescent="0.25">
      <c r="B688" s="127"/>
      <c r="C688" s="127"/>
      <c r="D688" s="127"/>
      <c r="E688" s="127"/>
      <c r="F688" s="127"/>
      <c r="G688" s="127"/>
    </row>
    <row r="689" spans="2:7" x14ac:dyDescent="0.25">
      <c r="B689" s="127"/>
      <c r="C689" s="127"/>
      <c r="D689" s="127"/>
      <c r="E689" s="127"/>
      <c r="F689" s="127"/>
      <c r="G689" s="127"/>
    </row>
    <row r="690" spans="2:7" x14ac:dyDescent="0.25">
      <c r="B690" s="127"/>
      <c r="C690" s="127"/>
      <c r="D690" s="127"/>
      <c r="E690" s="127"/>
      <c r="F690" s="127"/>
      <c r="G690" s="127"/>
    </row>
    <row r="691" spans="2:7" x14ac:dyDescent="0.25">
      <c r="B691" s="127"/>
      <c r="C691" s="127"/>
      <c r="D691" s="127"/>
      <c r="E691" s="127"/>
      <c r="F691" s="127"/>
      <c r="G691" s="127"/>
    </row>
    <row r="692" spans="2:7" x14ac:dyDescent="0.25">
      <c r="B692" s="127"/>
      <c r="C692" s="127"/>
      <c r="D692" s="127"/>
      <c r="E692" s="127"/>
      <c r="F692" s="127"/>
      <c r="G692" s="127"/>
    </row>
    <row r="693" spans="2:7" x14ac:dyDescent="0.25">
      <c r="B693" s="127"/>
      <c r="C693" s="127"/>
      <c r="D693" s="127"/>
      <c r="E693" s="127"/>
      <c r="F693" s="127"/>
      <c r="G693" s="127"/>
    </row>
    <row r="694" spans="2:7" x14ac:dyDescent="0.25">
      <c r="B694" s="127"/>
      <c r="C694" s="127"/>
      <c r="D694" s="127"/>
      <c r="E694" s="127"/>
      <c r="F694" s="127"/>
      <c r="G694" s="127"/>
    </row>
    <row r="695" spans="2:7" x14ac:dyDescent="0.25">
      <c r="B695" s="127"/>
      <c r="C695" s="127"/>
      <c r="D695" s="127"/>
      <c r="E695" s="127"/>
      <c r="F695" s="127"/>
      <c r="G695" s="127"/>
    </row>
    <row r="696" spans="2:7" x14ac:dyDescent="0.25">
      <c r="B696" s="127"/>
      <c r="C696" s="127"/>
      <c r="D696" s="127"/>
      <c r="E696" s="127"/>
      <c r="F696" s="127"/>
      <c r="G696" s="127"/>
    </row>
    <row r="697" spans="2:7" x14ac:dyDescent="0.25">
      <c r="B697" s="127"/>
      <c r="C697" s="127"/>
      <c r="D697" s="127"/>
      <c r="E697" s="127"/>
      <c r="F697" s="127"/>
      <c r="G697" s="127"/>
    </row>
    <row r="698" spans="2:7" x14ac:dyDescent="0.25">
      <c r="B698" s="127"/>
      <c r="C698" s="127"/>
      <c r="D698" s="127"/>
      <c r="E698" s="127"/>
      <c r="F698" s="127"/>
      <c r="G698" s="127"/>
    </row>
    <row r="699" spans="2:7" x14ac:dyDescent="0.25">
      <c r="B699" s="127"/>
      <c r="C699" s="127"/>
      <c r="D699" s="127"/>
      <c r="E699" s="127"/>
      <c r="F699" s="127"/>
      <c r="G699" s="127"/>
    </row>
    <row r="700" spans="2:7" x14ac:dyDescent="0.25">
      <c r="B700" s="127"/>
      <c r="C700" s="127"/>
      <c r="D700" s="127"/>
      <c r="E700" s="127"/>
      <c r="F700" s="127"/>
      <c r="G700" s="127"/>
    </row>
    <row r="701" spans="2:7" x14ac:dyDescent="0.25">
      <c r="B701" s="127"/>
      <c r="C701" s="127"/>
      <c r="D701" s="127"/>
      <c r="E701" s="127"/>
      <c r="F701" s="127"/>
      <c r="G701" s="127"/>
    </row>
    <row r="702" spans="2:7" x14ac:dyDescent="0.25">
      <c r="B702" s="127"/>
      <c r="C702" s="127"/>
      <c r="D702" s="127"/>
      <c r="E702" s="127"/>
      <c r="F702" s="127"/>
      <c r="G702" s="127"/>
    </row>
    <row r="703" spans="2:7" x14ac:dyDescent="0.25">
      <c r="B703" s="127"/>
      <c r="C703" s="127"/>
      <c r="D703" s="127"/>
      <c r="E703" s="127"/>
      <c r="F703" s="127"/>
      <c r="G703" s="127"/>
    </row>
    <row r="704" spans="2:7" x14ac:dyDescent="0.25">
      <c r="B704" s="127"/>
      <c r="C704" s="127"/>
      <c r="D704" s="127"/>
      <c r="E704" s="127"/>
      <c r="F704" s="127"/>
      <c r="G704" s="127"/>
    </row>
    <row r="705" spans="2:7" x14ac:dyDescent="0.25">
      <c r="B705" s="127"/>
      <c r="C705" s="127"/>
      <c r="D705" s="127"/>
      <c r="E705" s="127"/>
      <c r="F705" s="127"/>
      <c r="G705" s="127"/>
    </row>
    <row r="706" spans="2:7" x14ac:dyDescent="0.25">
      <c r="B706" s="127"/>
      <c r="C706" s="127"/>
      <c r="D706" s="127"/>
      <c r="E706" s="127"/>
      <c r="F706" s="127"/>
      <c r="G706" s="127"/>
    </row>
    <row r="707" spans="2:7" x14ac:dyDescent="0.25">
      <c r="B707" s="127"/>
      <c r="C707" s="127"/>
      <c r="D707" s="127"/>
      <c r="E707" s="127"/>
      <c r="F707" s="127"/>
      <c r="G707" s="127"/>
    </row>
    <row r="708" spans="2:7" x14ac:dyDescent="0.25">
      <c r="B708" s="127"/>
      <c r="C708" s="127"/>
      <c r="D708" s="127"/>
      <c r="E708" s="127"/>
      <c r="F708" s="127"/>
      <c r="G708" s="127"/>
    </row>
    <row r="709" spans="2:7" x14ac:dyDescent="0.25">
      <c r="B709" s="127"/>
      <c r="C709" s="127"/>
      <c r="D709" s="127"/>
      <c r="E709" s="127"/>
      <c r="F709" s="127"/>
      <c r="G709" s="127"/>
    </row>
    <row r="710" spans="2:7" x14ac:dyDescent="0.25">
      <c r="B710" s="127"/>
      <c r="C710" s="127"/>
      <c r="D710" s="127"/>
      <c r="E710" s="127"/>
      <c r="F710" s="127"/>
      <c r="G710" s="127"/>
    </row>
    <row r="711" spans="2:7" x14ac:dyDescent="0.25">
      <c r="B711" s="127"/>
      <c r="C711" s="127"/>
      <c r="D711" s="127"/>
      <c r="E711" s="127"/>
      <c r="F711" s="127"/>
      <c r="G711" s="127"/>
    </row>
    <row r="712" spans="2:7" x14ac:dyDescent="0.25">
      <c r="B712" s="127"/>
      <c r="C712" s="127"/>
      <c r="D712" s="127"/>
      <c r="E712" s="127"/>
      <c r="F712" s="127"/>
      <c r="G712" s="127"/>
    </row>
    <row r="713" spans="2:7" x14ac:dyDescent="0.25">
      <c r="B713" s="127"/>
      <c r="C713" s="127"/>
      <c r="D713" s="127"/>
      <c r="E713" s="127"/>
      <c r="F713" s="127"/>
      <c r="G713" s="127"/>
    </row>
    <row r="714" spans="2:7" x14ac:dyDescent="0.25">
      <c r="B714" s="127"/>
      <c r="C714" s="127"/>
      <c r="D714" s="127"/>
      <c r="E714" s="127"/>
      <c r="F714" s="127"/>
      <c r="G714" s="127"/>
    </row>
    <row r="715" spans="2:7" x14ac:dyDescent="0.25">
      <c r="B715" s="127"/>
      <c r="C715" s="127"/>
      <c r="D715" s="127"/>
      <c r="E715" s="127"/>
      <c r="F715" s="127"/>
      <c r="G715" s="127"/>
    </row>
    <row r="716" spans="2:7" x14ac:dyDescent="0.25">
      <c r="B716" s="127"/>
      <c r="C716" s="127"/>
      <c r="D716" s="127"/>
      <c r="E716" s="127"/>
      <c r="F716" s="127"/>
      <c r="G716" s="127"/>
    </row>
    <row r="717" spans="2:7" x14ac:dyDescent="0.25">
      <c r="B717" s="127"/>
      <c r="C717" s="127"/>
      <c r="D717" s="127"/>
      <c r="E717" s="127"/>
      <c r="F717" s="127"/>
      <c r="G717" s="127"/>
    </row>
    <row r="718" spans="2:7" x14ac:dyDescent="0.25">
      <c r="B718" s="127"/>
      <c r="C718" s="127"/>
      <c r="D718" s="127"/>
      <c r="E718" s="127"/>
      <c r="F718" s="127"/>
      <c r="G718" s="127"/>
    </row>
    <row r="719" spans="2:7" x14ac:dyDescent="0.25">
      <c r="B719" s="127"/>
      <c r="C719" s="127"/>
      <c r="D719" s="127"/>
      <c r="E719" s="127"/>
      <c r="F719" s="127"/>
      <c r="G719" s="127"/>
    </row>
    <row r="720" spans="2:7" x14ac:dyDescent="0.25">
      <c r="B720" s="127"/>
      <c r="C720" s="127"/>
      <c r="D720" s="127"/>
      <c r="E720" s="127"/>
      <c r="F720" s="127"/>
      <c r="G720" s="127"/>
    </row>
    <row r="721" spans="2:7" x14ac:dyDescent="0.25">
      <c r="B721" s="127"/>
      <c r="C721" s="127"/>
      <c r="D721" s="127"/>
      <c r="E721" s="127"/>
      <c r="F721" s="127"/>
      <c r="G721" s="127"/>
    </row>
    <row r="722" spans="2:7" x14ac:dyDescent="0.25">
      <c r="B722" s="127"/>
      <c r="C722" s="127"/>
      <c r="D722" s="127"/>
      <c r="E722" s="127"/>
      <c r="F722" s="127"/>
      <c r="G722" s="127"/>
    </row>
    <row r="723" spans="2:7" x14ac:dyDescent="0.25">
      <c r="B723" s="127"/>
      <c r="C723" s="127"/>
      <c r="D723" s="127"/>
      <c r="E723" s="127"/>
      <c r="F723" s="127"/>
      <c r="G723" s="127"/>
    </row>
    <row r="724" spans="2:7" x14ac:dyDescent="0.25">
      <c r="B724" s="127"/>
      <c r="C724" s="127"/>
      <c r="D724" s="127"/>
      <c r="E724" s="127"/>
      <c r="F724" s="127"/>
      <c r="G724" s="127"/>
    </row>
    <row r="725" spans="2:7" x14ac:dyDescent="0.25">
      <c r="B725" s="127"/>
      <c r="C725" s="127"/>
      <c r="D725" s="127"/>
      <c r="E725" s="127"/>
      <c r="F725" s="127"/>
      <c r="G725" s="127"/>
    </row>
    <row r="726" spans="2:7" x14ac:dyDescent="0.25">
      <c r="B726" s="127"/>
      <c r="C726" s="127"/>
      <c r="D726" s="127"/>
      <c r="E726" s="127"/>
      <c r="F726" s="127"/>
      <c r="G726" s="127"/>
    </row>
    <row r="727" spans="2:7" x14ac:dyDescent="0.25">
      <c r="B727" s="127"/>
      <c r="C727" s="127"/>
      <c r="D727" s="127"/>
      <c r="E727" s="127"/>
      <c r="F727" s="127"/>
      <c r="G727" s="127"/>
    </row>
    <row r="728" spans="2:7" x14ac:dyDescent="0.25">
      <c r="B728" s="127"/>
      <c r="C728" s="127"/>
      <c r="D728" s="127"/>
      <c r="E728" s="127"/>
      <c r="F728" s="127"/>
      <c r="G728" s="127"/>
    </row>
    <row r="729" spans="2:7" x14ac:dyDescent="0.25">
      <c r="B729" s="127"/>
      <c r="C729" s="127"/>
      <c r="D729" s="127"/>
      <c r="E729" s="127"/>
      <c r="F729" s="127"/>
      <c r="G729" s="127"/>
    </row>
    <row r="730" spans="2:7" x14ac:dyDescent="0.25">
      <c r="B730" s="127"/>
      <c r="C730" s="127"/>
      <c r="D730" s="127"/>
      <c r="E730" s="127"/>
      <c r="F730" s="127"/>
      <c r="G730" s="127"/>
    </row>
    <row r="731" spans="2:7" x14ac:dyDescent="0.25">
      <c r="B731" s="127"/>
      <c r="C731" s="127"/>
      <c r="D731" s="127"/>
      <c r="E731" s="127"/>
      <c r="F731" s="127"/>
      <c r="G731" s="127"/>
    </row>
    <row r="732" spans="2:7" x14ac:dyDescent="0.25">
      <c r="B732" s="127"/>
      <c r="C732" s="127"/>
      <c r="D732" s="127"/>
      <c r="E732" s="127"/>
      <c r="F732" s="127"/>
      <c r="G732" s="127"/>
    </row>
    <row r="733" spans="2:7" x14ac:dyDescent="0.25">
      <c r="B733" s="127"/>
      <c r="C733" s="127"/>
      <c r="D733" s="127"/>
      <c r="E733" s="127"/>
      <c r="F733" s="127"/>
      <c r="G733" s="127"/>
    </row>
    <row r="734" spans="2:7" x14ac:dyDescent="0.25">
      <c r="B734" s="127"/>
      <c r="C734" s="127"/>
      <c r="D734" s="127"/>
      <c r="E734" s="127"/>
      <c r="F734" s="127"/>
      <c r="G734" s="127"/>
    </row>
    <row r="735" spans="2:7" x14ac:dyDescent="0.25">
      <c r="B735" s="127"/>
      <c r="C735" s="127"/>
      <c r="D735" s="127"/>
      <c r="E735" s="127"/>
      <c r="F735" s="127"/>
      <c r="G735" s="127"/>
    </row>
    <row r="736" spans="2:7" x14ac:dyDescent="0.25">
      <c r="B736" s="127"/>
      <c r="C736" s="127"/>
      <c r="D736" s="127"/>
      <c r="E736" s="127"/>
      <c r="F736" s="127"/>
      <c r="G736" s="127"/>
    </row>
    <row r="737" spans="2:7" x14ac:dyDescent="0.25">
      <c r="B737" s="127"/>
      <c r="C737" s="127"/>
      <c r="D737" s="127"/>
      <c r="E737" s="127"/>
      <c r="F737" s="127"/>
      <c r="G737" s="127"/>
    </row>
    <row r="738" spans="2:7" x14ac:dyDescent="0.25">
      <c r="B738" s="127"/>
      <c r="C738" s="127"/>
      <c r="D738" s="127"/>
      <c r="E738" s="127"/>
      <c r="F738" s="127"/>
      <c r="G738" s="127"/>
    </row>
    <row r="739" spans="2:7" x14ac:dyDescent="0.25">
      <c r="B739" s="127"/>
      <c r="C739" s="127"/>
      <c r="D739" s="127"/>
      <c r="E739" s="127"/>
      <c r="F739" s="127"/>
      <c r="G739" s="127"/>
    </row>
    <row r="740" spans="2:7" x14ac:dyDescent="0.25">
      <c r="B740" s="127"/>
      <c r="C740" s="127"/>
      <c r="D740" s="127"/>
      <c r="E740" s="127"/>
      <c r="F740" s="127"/>
      <c r="G740" s="127"/>
    </row>
    <row r="741" spans="2:7" x14ac:dyDescent="0.25">
      <c r="B741" s="127"/>
      <c r="C741" s="127"/>
      <c r="D741" s="127"/>
      <c r="E741" s="127"/>
      <c r="F741" s="127"/>
      <c r="G741" s="127"/>
    </row>
    <row r="742" spans="2:7" x14ac:dyDescent="0.25">
      <c r="B742" s="127"/>
      <c r="C742" s="127"/>
      <c r="D742" s="127"/>
      <c r="E742" s="127"/>
      <c r="F742" s="127"/>
      <c r="G742" s="127"/>
    </row>
    <row r="743" spans="2:7" x14ac:dyDescent="0.25">
      <c r="B743" s="127"/>
      <c r="C743" s="127"/>
      <c r="D743" s="127"/>
      <c r="E743" s="127"/>
      <c r="F743" s="127"/>
      <c r="G743" s="127"/>
    </row>
    <row r="744" spans="2:7" x14ac:dyDescent="0.25">
      <c r="B744" s="127"/>
      <c r="C744" s="127"/>
      <c r="D744" s="127"/>
      <c r="E744" s="127"/>
      <c r="F744" s="127"/>
      <c r="G744" s="127"/>
    </row>
    <row r="745" spans="2:7" x14ac:dyDescent="0.25">
      <c r="B745" s="127"/>
      <c r="C745" s="127"/>
      <c r="D745" s="127"/>
      <c r="E745" s="127"/>
      <c r="F745" s="127"/>
      <c r="G745" s="127"/>
    </row>
    <row r="746" spans="2:7" x14ac:dyDescent="0.25">
      <c r="B746" s="127"/>
      <c r="C746" s="127"/>
      <c r="D746" s="127"/>
      <c r="E746" s="127"/>
      <c r="F746" s="127"/>
      <c r="G746" s="127"/>
    </row>
    <row r="747" spans="2:7" x14ac:dyDescent="0.25">
      <c r="B747" s="127"/>
      <c r="C747" s="127"/>
      <c r="D747" s="127"/>
      <c r="E747" s="127"/>
      <c r="F747" s="127"/>
      <c r="G747" s="127"/>
    </row>
    <row r="748" spans="2:7" x14ac:dyDescent="0.25">
      <c r="B748" s="127"/>
      <c r="C748" s="127"/>
      <c r="D748" s="127"/>
      <c r="E748" s="127"/>
      <c r="F748" s="127"/>
      <c r="G748" s="127"/>
    </row>
    <row r="749" spans="2:7" x14ac:dyDescent="0.25">
      <c r="B749" s="127"/>
      <c r="C749" s="127"/>
      <c r="D749" s="127"/>
      <c r="E749" s="127"/>
      <c r="F749" s="127"/>
      <c r="G749" s="127"/>
    </row>
    <row r="750" spans="2:7" x14ac:dyDescent="0.25">
      <c r="B750" s="127"/>
      <c r="C750" s="127"/>
      <c r="D750" s="127"/>
      <c r="E750" s="127"/>
      <c r="F750" s="127"/>
      <c r="G750" s="127"/>
    </row>
    <row r="751" spans="2:7" x14ac:dyDescent="0.25">
      <c r="B751" s="127"/>
      <c r="C751" s="127"/>
      <c r="D751" s="127"/>
      <c r="E751" s="127"/>
      <c r="F751" s="127"/>
      <c r="G751" s="127"/>
    </row>
    <row r="752" spans="2:7" x14ac:dyDescent="0.25">
      <c r="B752" s="127"/>
      <c r="C752" s="127"/>
      <c r="D752" s="127"/>
      <c r="E752" s="127"/>
      <c r="F752" s="127"/>
      <c r="G752" s="127"/>
    </row>
    <row r="753" spans="2:7" x14ac:dyDescent="0.25">
      <c r="B753" s="127"/>
      <c r="C753" s="127"/>
      <c r="D753" s="127"/>
      <c r="E753" s="127"/>
      <c r="F753" s="127"/>
      <c r="G753" s="127"/>
    </row>
    <row r="754" spans="2:7" x14ac:dyDescent="0.25">
      <c r="B754" s="127"/>
      <c r="C754" s="127"/>
      <c r="D754" s="127"/>
      <c r="E754" s="127"/>
      <c r="F754" s="127"/>
      <c r="G754" s="127"/>
    </row>
    <row r="755" spans="2:7" x14ac:dyDescent="0.25">
      <c r="B755" s="127"/>
      <c r="C755" s="127"/>
      <c r="D755" s="127"/>
      <c r="E755" s="127"/>
      <c r="F755" s="127"/>
      <c r="G755" s="127"/>
    </row>
    <row r="756" spans="2:7" x14ac:dyDescent="0.25">
      <c r="B756" s="127"/>
      <c r="C756" s="127"/>
      <c r="D756" s="127"/>
      <c r="E756" s="127"/>
      <c r="F756" s="127"/>
      <c r="G756" s="127"/>
    </row>
    <row r="757" spans="2:7" x14ac:dyDescent="0.25">
      <c r="B757" s="127"/>
      <c r="C757" s="127"/>
      <c r="D757" s="127"/>
      <c r="E757" s="127"/>
      <c r="F757" s="127"/>
      <c r="G757" s="127"/>
    </row>
    <row r="758" spans="2:7" x14ac:dyDescent="0.25">
      <c r="B758" s="127"/>
      <c r="C758" s="127"/>
      <c r="D758" s="127"/>
      <c r="E758" s="127"/>
      <c r="F758" s="127"/>
      <c r="G758" s="127"/>
    </row>
    <row r="759" spans="2:7" x14ac:dyDescent="0.25">
      <c r="B759" s="127"/>
      <c r="C759" s="127"/>
      <c r="D759" s="127"/>
      <c r="E759" s="127"/>
      <c r="F759" s="127"/>
      <c r="G759" s="127"/>
    </row>
    <row r="760" spans="2:7" x14ac:dyDescent="0.25">
      <c r="B760" s="127"/>
      <c r="C760" s="127"/>
      <c r="D760" s="127"/>
      <c r="E760" s="127"/>
      <c r="F760" s="127"/>
      <c r="G760" s="127"/>
    </row>
    <row r="761" spans="2:7" x14ac:dyDescent="0.25">
      <c r="B761" s="127"/>
      <c r="C761" s="127"/>
      <c r="D761" s="127"/>
      <c r="E761" s="127"/>
      <c r="F761" s="127"/>
      <c r="G761" s="127"/>
    </row>
    <row r="762" spans="2:7" x14ac:dyDescent="0.25">
      <c r="B762" s="127"/>
      <c r="C762" s="127"/>
      <c r="D762" s="127"/>
      <c r="E762" s="127"/>
      <c r="F762" s="127"/>
      <c r="G762" s="127"/>
    </row>
    <row r="763" spans="2:7" x14ac:dyDescent="0.25">
      <c r="B763" s="127"/>
      <c r="C763" s="127"/>
      <c r="D763" s="127"/>
      <c r="E763" s="127"/>
      <c r="F763" s="127"/>
      <c r="G763" s="127"/>
    </row>
    <row r="764" spans="2:7" x14ac:dyDescent="0.25">
      <c r="B764" s="127"/>
      <c r="C764" s="127"/>
      <c r="D764" s="127"/>
      <c r="E764" s="127"/>
      <c r="F764" s="127"/>
      <c r="G764" s="127"/>
    </row>
    <row r="765" spans="2:7" x14ac:dyDescent="0.25">
      <c r="B765" s="127"/>
      <c r="C765" s="127"/>
      <c r="D765" s="127"/>
      <c r="E765" s="127"/>
      <c r="F765" s="127"/>
      <c r="G765" s="127"/>
    </row>
    <row r="766" spans="2:7" x14ac:dyDescent="0.25">
      <c r="B766" s="127"/>
      <c r="C766" s="127"/>
      <c r="D766" s="127"/>
      <c r="E766" s="127"/>
      <c r="F766" s="127"/>
      <c r="G766" s="127"/>
    </row>
    <row r="767" spans="2:7" x14ac:dyDescent="0.25">
      <c r="B767" s="127"/>
      <c r="C767" s="127"/>
      <c r="D767" s="127"/>
      <c r="E767" s="127"/>
      <c r="F767" s="127"/>
      <c r="G767" s="127"/>
    </row>
    <row r="768" spans="2:7" x14ac:dyDescent="0.25">
      <c r="B768" s="127"/>
      <c r="C768" s="127"/>
      <c r="D768" s="127"/>
      <c r="E768" s="127"/>
      <c r="F768" s="127"/>
      <c r="G768" s="127"/>
    </row>
    <row r="769" spans="2:7" x14ac:dyDescent="0.25">
      <c r="B769" s="127"/>
      <c r="C769" s="127"/>
      <c r="D769" s="127"/>
      <c r="E769" s="127"/>
      <c r="F769" s="127"/>
      <c r="G769" s="127"/>
    </row>
    <row r="770" spans="2:7" x14ac:dyDescent="0.25">
      <c r="B770" s="127"/>
      <c r="C770" s="127"/>
      <c r="D770" s="127"/>
      <c r="E770" s="127"/>
      <c r="F770" s="127"/>
      <c r="G770" s="127"/>
    </row>
    <row r="771" spans="2:7" x14ac:dyDescent="0.25">
      <c r="B771" s="127"/>
      <c r="C771" s="127"/>
      <c r="D771" s="127"/>
      <c r="E771" s="127"/>
      <c r="F771" s="127"/>
      <c r="G771" s="127"/>
    </row>
    <row r="772" spans="2:7" x14ac:dyDescent="0.25">
      <c r="B772" s="127"/>
      <c r="C772" s="127"/>
      <c r="D772" s="127"/>
      <c r="E772" s="127"/>
      <c r="F772" s="127"/>
      <c r="G772" s="127"/>
    </row>
    <row r="773" spans="2:7" x14ac:dyDescent="0.25">
      <c r="B773" s="127"/>
      <c r="C773" s="127"/>
      <c r="D773" s="127"/>
      <c r="E773" s="127"/>
      <c r="F773" s="127"/>
      <c r="G773" s="127"/>
    </row>
    <row r="774" spans="2:7" x14ac:dyDescent="0.25">
      <c r="B774" s="127"/>
      <c r="C774" s="127"/>
      <c r="D774" s="127"/>
      <c r="E774" s="127"/>
      <c r="F774" s="127"/>
      <c r="G774" s="127"/>
    </row>
    <row r="775" spans="2:7" x14ac:dyDescent="0.25">
      <c r="B775" s="127"/>
      <c r="C775" s="127"/>
      <c r="D775" s="127"/>
      <c r="E775" s="127"/>
      <c r="F775" s="127"/>
      <c r="G775" s="127"/>
    </row>
    <row r="776" spans="2:7" x14ac:dyDescent="0.25">
      <c r="B776" s="127"/>
      <c r="C776" s="127"/>
      <c r="D776" s="127"/>
      <c r="E776" s="127"/>
      <c r="F776" s="127"/>
      <c r="G776" s="127"/>
    </row>
    <row r="777" spans="2:7" x14ac:dyDescent="0.25">
      <c r="B777" s="127"/>
      <c r="C777" s="127"/>
      <c r="D777" s="127"/>
      <c r="E777" s="127"/>
      <c r="F777" s="127"/>
      <c r="G777" s="127"/>
    </row>
    <row r="778" spans="2:7" x14ac:dyDescent="0.25">
      <c r="B778" s="127"/>
      <c r="C778" s="127"/>
      <c r="D778" s="127"/>
      <c r="E778" s="127"/>
      <c r="F778" s="127"/>
      <c r="G778" s="127"/>
    </row>
    <row r="779" spans="2:7" x14ac:dyDescent="0.25">
      <c r="B779" s="127"/>
      <c r="C779" s="127"/>
      <c r="D779" s="127"/>
      <c r="E779" s="127"/>
      <c r="F779" s="127"/>
      <c r="G779" s="127"/>
    </row>
    <row r="780" spans="2:7" x14ac:dyDescent="0.25">
      <c r="B780" s="127"/>
      <c r="C780" s="127"/>
      <c r="D780" s="127"/>
      <c r="E780" s="127"/>
      <c r="F780" s="127"/>
      <c r="G780" s="127"/>
    </row>
    <row r="781" spans="2:7" x14ac:dyDescent="0.25">
      <c r="B781" s="127"/>
      <c r="C781" s="127"/>
      <c r="D781" s="127"/>
      <c r="E781" s="127"/>
      <c r="F781" s="127"/>
      <c r="G781" s="127"/>
    </row>
    <row r="782" spans="2:7" x14ac:dyDescent="0.25">
      <c r="B782" s="127"/>
      <c r="C782" s="127"/>
      <c r="D782" s="127"/>
      <c r="E782" s="127"/>
      <c r="F782" s="127"/>
      <c r="G782" s="127"/>
    </row>
    <row r="783" spans="2:7" x14ac:dyDescent="0.25">
      <c r="B783" s="127"/>
      <c r="C783" s="127"/>
      <c r="D783" s="127"/>
      <c r="E783" s="127"/>
      <c r="F783" s="127"/>
      <c r="G783" s="127"/>
    </row>
    <row r="784" spans="2:7" x14ac:dyDescent="0.25">
      <c r="B784" s="127"/>
      <c r="C784" s="127"/>
      <c r="D784" s="127"/>
      <c r="E784" s="127"/>
      <c r="F784" s="127"/>
      <c r="G784" s="127"/>
    </row>
    <row r="785" spans="2:7" x14ac:dyDescent="0.25">
      <c r="B785" s="127"/>
      <c r="C785" s="127"/>
      <c r="D785" s="127"/>
      <c r="E785" s="127"/>
      <c r="F785" s="127"/>
      <c r="G785" s="127"/>
    </row>
    <row r="786" spans="2:7" x14ac:dyDescent="0.25">
      <c r="B786" s="127"/>
      <c r="C786" s="127"/>
      <c r="D786" s="127"/>
      <c r="E786" s="127"/>
      <c r="F786" s="127"/>
      <c r="G786" s="127"/>
    </row>
    <row r="787" spans="2:7" x14ac:dyDescent="0.25">
      <c r="B787" s="127"/>
      <c r="C787" s="127"/>
      <c r="D787" s="127"/>
      <c r="E787" s="127"/>
      <c r="F787" s="127"/>
      <c r="G787" s="127"/>
    </row>
    <row r="788" spans="2:7" x14ac:dyDescent="0.25">
      <c r="B788" s="127"/>
      <c r="C788" s="127"/>
      <c r="D788" s="127"/>
      <c r="E788" s="127"/>
      <c r="F788" s="127"/>
      <c r="G788" s="127"/>
    </row>
    <row r="789" spans="2:7" x14ac:dyDescent="0.25">
      <c r="B789" s="127"/>
      <c r="C789" s="127"/>
      <c r="D789" s="127"/>
      <c r="E789" s="127"/>
      <c r="F789" s="127"/>
      <c r="G789" s="127"/>
    </row>
    <row r="790" spans="2:7" x14ac:dyDescent="0.25">
      <c r="B790" s="127"/>
      <c r="C790" s="127"/>
      <c r="D790" s="127"/>
      <c r="E790" s="127"/>
      <c r="F790" s="127"/>
      <c r="G790" s="127"/>
    </row>
    <row r="791" spans="2:7" x14ac:dyDescent="0.25">
      <c r="B791" s="127"/>
      <c r="C791" s="127"/>
      <c r="D791" s="127"/>
      <c r="E791" s="127"/>
      <c r="F791" s="127"/>
      <c r="G791" s="127"/>
    </row>
    <row r="792" spans="2:7" x14ac:dyDescent="0.25">
      <c r="B792" s="127"/>
      <c r="C792" s="127"/>
      <c r="D792" s="127"/>
      <c r="E792" s="127"/>
      <c r="F792" s="127"/>
      <c r="G792" s="127"/>
    </row>
    <row r="793" spans="2:7" x14ac:dyDescent="0.25">
      <c r="B793" s="127"/>
      <c r="C793" s="127"/>
      <c r="D793" s="127"/>
      <c r="E793" s="127"/>
      <c r="F793" s="127"/>
      <c r="G793" s="127"/>
    </row>
    <row r="794" spans="2:7" x14ac:dyDescent="0.25">
      <c r="B794" s="127"/>
      <c r="C794" s="127"/>
      <c r="D794" s="127"/>
      <c r="E794" s="127"/>
      <c r="F794" s="127"/>
      <c r="G794" s="127"/>
    </row>
    <row r="795" spans="2:7" x14ac:dyDescent="0.25">
      <c r="B795" s="127"/>
      <c r="C795" s="127"/>
      <c r="D795" s="127"/>
      <c r="E795" s="127"/>
      <c r="F795" s="127"/>
      <c r="G795" s="127"/>
    </row>
    <row r="796" spans="2:7" x14ac:dyDescent="0.25">
      <c r="B796" s="127"/>
      <c r="C796" s="127"/>
      <c r="D796" s="127"/>
      <c r="E796" s="127"/>
      <c r="F796" s="127"/>
      <c r="G796" s="127"/>
    </row>
    <row r="797" spans="2:7" x14ac:dyDescent="0.25">
      <c r="B797" s="127"/>
      <c r="C797" s="127"/>
      <c r="D797" s="127"/>
      <c r="E797" s="127"/>
      <c r="F797" s="127"/>
      <c r="G797" s="127"/>
    </row>
    <row r="798" spans="2:7" x14ac:dyDescent="0.25">
      <c r="B798" s="127"/>
      <c r="C798" s="127"/>
      <c r="D798" s="127"/>
      <c r="E798" s="127"/>
      <c r="F798" s="127"/>
      <c r="G798" s="127"/>
    </row>
    <row r="799" spans="2:7" x14ac:dyDescent="0.25">
      <c r="B799" s="127"/>
      <c r="C799" s="127"/>
      <c r="D799" s="127"/>
      <c r="E799" s="127"/>
      <c r="F799" s="127"/>
      <c r="G799" s="127"/>
    </row>
    <row r="800" spans="2:7" x14ac:dyDescent="0.25">
      <c r="B800" s="127"/>
      <c r="C800" s="127"/>
      <c r="D800" s="127"/>
      <c r="E800" s="127"/>
      <c r="F800" s="127"/>
      <c r="G800" s="127"/>
    </row>
    <row r="801" spans="2:7" x14ac:dyDescent="0.25">
      <c r="B801" s="127"/>
      <c r="C801" s="127"/>
      <c r="D801" s="127"/>
      <c r="E801" s="127"/>
      <c r="F801" s="127"/>
      <c r="G801" s="127"/>
    </row>
    <row r="802" spans="2:7" x14ac:dyDescent="0.25">
      <c r="B802" s="127"/>
      <c r="C802" s="127"/>
      <c r="D802" s="127"/>
      <c r="E802" s="127"/>
      <c r="F802" s="127"/>
      <c r="G802" s="127"/>
    </row>
    <row r="803" spans="2:7" x14ac:dyDescent="0.25">
      <c r="B803" s="127"/>
      <c r="C803" s="127"/>
      <c r="D803" s="127"/>
      <c r="E803" s="127"/>
      <c r="F803" s="127"/>
      <c r="G803" s="127"/>
    </row>
    <row r="804" spans="2:7" x14ac:dyDescent="0.25">
      <c r="B804" s="127"/>
      <c r="C804" s="127"/>
      <c r="D804" s="127"/>
      <c r="E804" s="127"/>
      <c r="F804" s="127"/>
      <c r="G804" s="127"/>
    </row>
    <row r="805" spans="2:7" x14ac:dyDescent="0.25">
      <c r="B805" s="127"/>
      <c r="C805" s="127"/>
      <c r="D805" s="127"/>
      <c r="E805" s="127"/>
      <c r="F805" s="127"/>
      <c r="G805" s="127"/>
    </row>
    <row r="806" spans="2:7" x14ac:dyDescent="0.25">
      <c r="B806" s="127"/>
      <c r="C806" s="127"/>
      <c r="D806" s="127"/>
      <c r="E806" s="127"/>
      <c r="F806" s="127"/>
      <c r="G806" s="127"/>
    </row>
    <row r="807" spans="2:7" x14ac:dyDescent="0.25">
      <c r="B807" s="127"/>
      <c r="C807" s="127"/>
      <c r="D807" s="127"/>
      <c r="E807" s="127"/>
      <c r="F807" s="127"/>
      <c r="G807" s="127"/>
    </row>
    <row r="808" spans="2:7" x14ac:dyDescent="0.25">
      <c r="B808" s="127"/>
      <c r="C808" s="127"/>
      <c r="D808" s="127"/>
      <c r="E808" s="127"/>
      <c r="F808" s="127"/>
      <c r="G808" s="127"/>
    </row>
    <row r="809" spans="2:7" x14ac:dyDescent="0.25">
      <c r="B809" s="127"/>
      <c r="C809" s="127"/>
      <c r="D809" s="127"/>
      <c r="E809" s="127"/>
      <c r="F809" s="127"/>
      <c r="G809" s="127"/>
    </row>
    <row r="810" spans="2:7" x14ac:dyDescent="0.25">
      <c r="B810" s="127"/>
      <c r="C810" s="127"/>
      <c r="D810" s="127"/>
      <c r="E810" s="127"/>
      <c r="F810" s="127"/>
      <c r="G810" s="127"/>
    </row>
    <row r="811" spans="2:7" x14ac:dyDescent="0.25">
      <c r="B811" s="127"/>
      <c r="C811" s="127"/>
      <c r="D811" s="127"/>
      <c r="E811" s="127"/>
      <c r="F811" s="127"/>
      <c r="G811" s="127"/>
    </row>
    <row r="812" spans="2:7" x14ac:dyDescent="0.25">
      <c r="B812" s="127"/>
      <c r="C812" s="127"/>
      <c r="D812" s="127"/>
      <c r="E812" s="127"/>
      <c r="F812" s="127"/>
      <c r="G812" s="127"/>
    </row>
    <row r="813" spans="2:7" x14ac:dyDescent="0.25">
      <c r="B813" s="127"/>
      <c r="C813" s="127"/>
      <c r="D813" s="127"/>
      <c r="E813" s="127"/>
      <c r="F813" s="127"/>
      <c r="G813" s="127"/>
    </row>
    <row r="814" spans="2:7" x14ac:dyDescent="0.25">
      <c r="B814" s="127"/>
      <c r="C814" s="127"/>
      <c r="D814" s="127"/>
      <c r="E814" s="127"/>
      <c r="F814" s="127"/>
      <c r="G814" s="127"/>
    </row>
    <row r="815" spans="2:7" x14ac:dyDescent="0.25">
      <c r="B815" s="127"/>
      <c r="C815" s="127"/>
      <c r="D815" s="127"/>
      <c r="E815" s="127"/>
      <c r="F815" s="127"/>
      <c r="G815" s="127"/>
    </row>
    <row r="816" spans="2:7" x14ac:dyDescent="0.25">
      <c r="B816" s="127"/>
      <c r="C816" s="127"/>
      <c r="D816" s="127"/>
      <c r="E816" s="127"/>
      <c r="F816" s="127"/>
      <c r="G816" s="127"/>
    </row>
    <row r="817" spans="2:7" x14ac:dyDescent="0.25">
      <c r="B817" s="127"/>
      <c r="C817" s="127"/>
      <c r="D817" s="127"/>
      <c r="E817" s="127"/>
      <c r="F817" s="127"/>
      <c r="G817" s="127"/>
    </row>
    <row r="818" spans="2:7" x14ac:dyDescent="0.25">
      <c r="B818" s="127"/>
      <c r="C818" s="127"/>
      <c r="D818" s="127"/>
      <c r="E818" s="127"/>
      <c r="F818" s="127"/>
      <c r="G818" s="127"/>
    </row>
    <row r="819" spans="2:7" x14ac:dyDescent="0.25">
      <c r="B819" s="127"/>
      <c r="C819" s="127"/>
      <c r="D819" s="127"/>
      <c r="E819" s="127"/>
      <c r="F819" s="127"/>
      <c r="G819" s="127"/>
    </row>
    <row r="820" spans="2:7" x14ac:dyDescent="0.25">
      <c r="B820" s="127"/>
      <c r="C820" s="127"/>
      <c r="D820" s="127"/>
      <c r="E820" s="127"/>
      <c r="F820" s="127"/>
      <c r="G820" s="127"/>
    </row>
    <row r="821" spans="2:7" x14ac:dyDescent="0.25">
      <c r="B821" s="127"/>
      <c r="C821" s="127"/>
      <c r="D821" s="127"/>
      <c r="E821" s="127"/>
      <c r="F821" s="127"/>
      <c r="G821" s="127"/>
    </row>
    <row r="822" spans="2:7" x14ac:dyDescent="0.25">
      <c r="B822" s="127"/>
      <c r="C822" s="127"/>
      <c r="D822" s="127"/>
      <c r="E822" s="127"/>
      <c r="F822" s="127"/>
      <c r="G822" s="127"/>
    </row>
    <row r="823" spans="2:7" x14ac:dyDescent="0.25">
      <c r="B823" s="127"/>
      <c r="C823" s="127"/>
      <c r="D823" s="127"/>
      <c r="E823" s="127"/>
      <c r="F823" s="127"/>
      <c r="G823" s="127"/>
    </row>
    <row r="824" spans="2:7" x14ac:dyDescent="0.25">
      <c r="B824" s="127"/>
      <c r="C824" s="127"/>
      <c r="D824" s="127"/>
      <c r="E824" s="127"/>
      <c r="F824" s="127"/>
      <c r="G824" s="127"/>
    </row>
    <row r="825" spans="2:7" x14ac:dyDescent="0.25">
      <c r="B825" s="127"/>
      <c r="C825" s="127"/>
      <c r="D825" s="127"/>
      <c r="E825" s="127"/>
      <c r="F825" s="127"/>
      <c r="G825" s="127"/>
    </row>
    <row r="826" spans="2:7" x14ac:dyDescent="0.25">
      <c r="B826" s="127"/>
      <c r="C826" s="127"/>
      <c r="D826" s="127"/>
      <c r="E826" s="127"/>
      <c r="F826" s="127"/>
      <c r="G826" s="127"/>
    </row>
    <row r="827" spans="2:7" x14ac:dyDescent="0.25">
      <c r="B827" s="127"/>
      <c r="C827" s="127"/>
      <c r="D827" s="127"/>
      <c r="E827" s="127"/>
      <c r="F827" s="127"/>
      <c r="G827" s="127"/>
    </row>
    <row r="828" spans="2:7" x14ac:dyDescent="0.25">
      <c r="B828" s="127"/>
      <c r="C828" s="127"/>
      <c r="D828" s="127"/>
      <c r="E828" s="127"/>
      <c r="F828" s="127"/>
      <c r="G828" s="127"/>
    </row>
    <row r="829" spans="2:7" x14ac:dyDescent="0.25">
      <c r="B829" s="127"/>
      <c r="C829" s="127"/>
      <c r="D829" s="127"/>
      <c r="E829" s="127"/>
      <c r="F829" s="127"/>
      <c r="G829" s="127"/>
    </row>
    <row r="830" spans="2:7" x14ac:dyDescent="0.25">
      <c r="B830" s="127"/>
      <c r="C830" s="127"/>
      <c r="D830" s="127"/>
      <c r="E830" s="127"/>
      <c r="F830" s="127"/>
      <c r="G830" s="127"/>
    </row>
    <row r="831" spans="2:7" x14ac:dyDescent="0.25">
      <c r="B831" s="127"/>
      <c r="C831" s="127"/>
      <c r="D831" s="127"/>
      <c r="E831" s="127"/>
      <c r="F831" s="127"/>
      <c r="G831" s="127"/>
    </row>
    <row r="832" spans="2:7" x14ac:dyDescent="0.25">
      <c r="B832" s="127"/>
      <c r="C832" s="127"/>
      <c r="D832" s="127"/>
      <c r="E832" s="127"/>
      <c r="F832" s="127"/>
      <c r="G832" s="127"/>
    </row>
    <row r="833" spans="2:7" x14ac:dyDescent="0.25">
      <c r="B833" s="127"/>
      <c r="C833" s="127"/>
      <c r="D833" s="127"/>
      <c r="E833" s="127"/>
      <c r="F833" s="127"/>
      <c r="G833" s="127"/>
    </row>
    <row r="834" spans="2:7" x14ac:dyDescent="0.25">
      <c r="B834" s="127"/>
      <c r="C834" s="127"/>
      <c r="D834" s="127"/>
      <c r="E834" s="127"/>
      <c r="F834" s="127"/>
      <c r="G834" s="127"/>
    </row>
    <row r="835" spans="2:7" x14ac:dyDescent="0.25">
      <c r="B835" s="127"/>
      <c r="C835" s="127"/>
      <c r="D835" s="127"/>
      <c r="E835" s="127"/>
      <c r="F835" s="127"/>
      <c r="G835" s="127"/>
    </row>
    <row r="836" spans="2:7" x14ac:dyDescent="0.25">
      <c r="B836" s="127"/>
      <c r="C836" s="127"/>
      <c r="D836" s="127"/>
      <c r="E836" s="127"/>
      <c r="F836" s="127"/>
      <c r="G836" s="127"/>
    </row>
    <row r="837" spans="2:7" x14ac:dyDescent="0.25">
      <c r="B837" s="127"/>
      <c r="C837" s="127"/>
      <c r="D837" s="127"/>
      <c r="E837" s="127"/>
      <c r="F837" s="127"/>
      <c r="G837" s="127"/>
    </row>
    <row r="838" spans="2:7" x14ac:dyDescent="0.25">
      <c r="B838" s="127"/>
      <c r="C838" s="127"/>
      <c r="D838" s="127"/>
      <c r="E838" s="127"/>
      <c r="F838" s="127"/>
      <c r="G838" s="127"/>
    </row>
    <row r="839" spans="2:7" x14ac:dyDescent="0.25">
      <c r="B839" s="127"/>
      <c r="C839" s="127"/>
      <c r="D839" s="127"/>
      <c r="E839" s="127"/>
      <c r="F839" s="127"/>
      <c r="G839" s="127"/>
    </row>
    <row r="840" spans="2:7" x14ac:dyDescent="0.25">
      <c r="B840" s="127"/>
      <c r="C840" s="127"/>
      <c r="D840" s="127"/>
      <c r="E840" s="127"/>
      <c r="F840" s="127"/>
      <c r="G840" s="127"/>
    </row>
    <row r="841" spans="2:7" x14ac:dyDescent="0.25">
      <c r="B841" s="127"/>
      <c r="C841" s="127"/>
      <c r="D841" s="127"/>
      <c r="E841" s="127"/>
      <c r="F841" s="127"/>
      <c r="G841" s="127"/>
    </row>
    <row r="842" spans="2:7" x14ac:dyDescent="0.25">
      <c r="B842" s="127"/>
      <c r="C842" s="127"/>
      <c r="D842" s="127"/>
      <c r="E842" s="127"/>
      <c r="F842" s="127"/>
      <c r="G842" s="127"/>
    </row>
    <row r="843" spans="2:7" x14ac:dyDescent="0.25">
      <c r="B843" s="127"/>
      <c r="C843" s="127"/>
      <c r="D843" s="127"/>
      <c r="E843" s="127"/>
      <c r="F843" s="127"/>
      <c r="G843" s="127"/>
    </row>
    <row r="844" spans="2:7" x14ac:dyDescent="0.25">
      <c r="B844" s="127"/>
      <c r="C844" s="127"/>
      <c r="D844" s="127"/>
      <c r="E844" s="127"/>
      <c r="F844" s="127"/>
      <c r="G844" s="127"/>
    </row>
    <row r="845" spans="2:7" x14ac:dyDescent="0.25">
      <c r="B845" s="127"/>
      <c r="C845" s="127"/>
      <c r="D845" s="127"/>
      <c r="E845" s="127"/>
      <c r="F845" s="127"/>
      <c r="G845" s="127"/>
    </row>
    <row r="846" spans="2:7" x14ac:dyDescent="0.25">
      <c r="B846" s="127"/>
      <c r="C846" s="127"/>
      <c r="D846" s="127"/>
      <c r="E846" s="127"/>
      <c r="F846" s="127"/>
      <c r="G846" s="127"/>
    </row>
    <row r="847" spans="2:7" x14ac:dyDescent="0.25">
      <c r="B847" s="127"/>
      <c r="C847" s="127"/>
      <c r="D847" s="127"/>
      <c r="E847" s="127"/>
      <c r="F847" s="127"/>
      <c r="G847" s="127"/>
    </row>
    <row r="848" spans="2:7" x14ac:dyDescent="0.25">
      <c r="B848" s="127"/>
      <c r="C848" s="127"/>
      <c r="D848" s="127"/>
      <c r="E848" s="127"/>
      <c r="F848" s="127"/>
      <c r="G848" s="127"/>
    </row>
    <row r="849" spans="2:7" x14ac:dyDescent="0.25">
      <c r="B849" s="127"/>
      <c r="C849" s="127"/>
      <c r="D849" s="127"/>
      <c r="E849" s="127"/>
      <c r="F849" s="127"/>
      <c r="G849" s="127"/>
    </row>
    <row r="850" spans="2:7" x14ac:dyDescent="0.25">
      <c r="B850" s="127"/>
      <c r="C850" s="127"/>
      <c r="D850" s="127"/>
      <c r="E850" s="127"/>
      <c r="F850" s="127"/>
      <c r="G850" s="127"/>
    </row>
    <row r="851" spans="2:7" x14ac:dyDescent="0.25">
      <c r="B851" s="127"/>
      <c r="C851" s="127"/>
      <c r="D851" s="127"/>
      <c r="E851" s="127"/>
      <c r="F851" s="127"/>
      <c r="G851" s="127"/>
    </row>
    <row r="852" spans="2:7" x14ac:dyDescent="0.25">
      <c r="B852" s="127"/>
      <c r="C852" s="127"/>
      <c r="D852" s="127"/>
      <c r="E852" s="127"/>
      <c r="F852" s="127"/>
      <c r="G852" s="127"/>
    </row>
    <row r="853" spans="2:7" x14ac:dyDescent="0.25">
      <c r="B853" s="127"/>
      <c r="C853" s="127"/>
      <c r="D853" s="127"/>
      <c r="E853" s="127"/>
      <c r="F853" s="127"/>
      <c r="G853" s="127"/>
    </row>
    <row r="854" spans="2:7" x14ac:dyDescent="0.25">
      <c r="B854" s="127"/>
      <c r="C854" s="127"/>
      <c r="D854" s="127"/>
      <c r="E854" s="127"/>
      <c r="F854" s="127"/>
      <c r="G854" s="127"/>
    </row>
    <row r="855" spans="2:7" x14ac:dyDescent="0.25">
      <c r="B855" s="127"/>
      <c r="C855" s="127"/>
      <c r="D855" s="127"/>
      <c r="E855" s="127"/>
      <c r="F855" s="127"/>
      <c r="G855" s="127"/>
    </row>
    <row r="856" spans="2:7" x14ac:dyDescent="0.25">
      <c r="B856" s="127"/>
      <c r="C856" s="127"/>
      <c r="D856" s="127"/>
      <c r="E856" s="127"/>
      <c r="F856" s="127"/>
      <c r="G856" s="127"/>
    </row>
    <row r="857" spans="2:7" x14ac:dyDescent="0.25">
      <c r="B857" s="127"/>
      <c r="C857" s="127"/>
      <c r="D857" s="127"/>
      <c r="E857" s="127"/>
      <c r="F857" s="127"/>
      <c r="G857" s="127"/>
    </row>
    <row r="858" spans="2:7" x14ac:dyDescent="0.25">
      <c r="B858" s="127"/>
      <c r="C858" s="127"/>
      <c r="D858" s="127"/>
      <c r="E858" s="127"/>
      <c r="F858" s="127"/>
      <c r="G858" s="127"/>
    </row>
    <row r="859" spans="2:7" x14ac:dyDescent="0.25">
      <c r="B859" s="127"/>
      <c r="C859" s="127"/>
      <c r="D859" s="127"/>
      <c r="E859" s="127"/>
      <c r="F859" s="127"/>
      <c r="G859" s="127"/>
    </row>
    <row r="860" spans="2:7" x14ac:dyDescent="0.25">
      <c r="B860" s="127"/>
      <c r="C860" s="127"/>
      <c r="D860" s="127"/>
      <c r="E860" s="127"/>
      <c r="F860" s="127"/>
      <c r="G860" s="127"/>
    </row>
    <row r="861" spans="2:7" x14ac:dyDescent="0.25">
      <c r="B861" s="127"/>
      <c r="C861" s="127"/>
      <c r="D861" s="127"/>
      <c r="E861" s="127"/>
      <c r="F861" s="127"/>
      <c r="G861" s="127"/>
    </row>
    <row r="862" spans="2:7" x14ac:dyDescent="0.25">
      <c r="B862" s="127"/>
      <c r="C862" s="127"/>
      <c r="D862" s="127"/>
      <c r="E862" s="127"/>
      <c r="F862" s="127"/>
      <c r="G862" s="127"/>
    </row>
    <row r="863" spans="2:7" x14ac:dyDescent="0.25">
      <c r="B863" s="127"/>
      <c r="C863" s="127"/>
      <c r="D863" s="127"/>
      <c r="E863" s="127"/>
      <c r="F863" s="127"/>
      <c r="G863" s="127"/>
    </row>
    <row r="864" spans="2:7" x14ac:dyDescent="0.25">
      <c r="B864" s="127"/>
      <c r="C864" s="127"/>
      <c r="D864" s="127"/>
      <c r="E864" s="127"/>
      <c r="F864" s="127"/>
      <c r="G864" s="127"/>
    </row>
    <row r="865" spans="2:7" x14ac:dyDescent="0.25">
      <c r="B865" s="127"/>
      <c r="C865" s="127"/>
      <c r="D865" s="127"/>
      <c r="E865" s="127"/>
      <c r="F865" s="127"/>
      <c r="G865" s="127"/>
    </row>
    <row r="866" spans="2:7" x14ac:dyDescent="0.25">
      <c r="B866" s="127"/>
      <c r="C866" s="127"/>
      <c r="D866" s="127"/>
      <c r="E866" s="127"/>
      <c r="F866" s="127"/>
      <c r="G866" s="127"/>
    </row>
    <row r="867" spans="2:7" x14ac:dyDescent="0.25">
      <c r="B867" s="127"/>
      <c r="C867" s="127"/>
      <c r="D867" s="127"/>
      <c r="E867" s="127"/>
      <c r="F867" s="127"/>
      <c r="G867" s="127"/>
    </row>
    <row r="868" spans="2:7" x14ac:dyDescent="0.25">
      <c r="B868" s="127"/>
      <c r="C868" s="127"/>
      <c r="D868" s="127"/>
      <c r="E868" s="127"/>
      <c r="F868" s="127"/>
      <c r="G868" s="127"/>
    </row>
    <row r="869" spans="2:7" x14ac:dyDescent="0.25">
      <c r="B869" s="127"/>
      <c r="C869" s="127"/>
      <c r="D869" s="127"/>
      <c r="E869" s="127"/>
      <c r="F869" s="127"/>
      <c r="G869" s="127"/>
    </row>
    <row r="870" spans="2:7" x14ac:dyDescent="0.25">
      <c r="B870" s="127"/>
      <c r="C870" s="127"/>
      <c r="D870" s="127"/>
      <c r="E870" s="127"/>
      <c r="F870" s="127"/>
      <c r="G870" s="127"/>
    </row>
    <row r="871" spans="2:7" x14ac:dyDescent="0.25">
      <c r="B871" s="127"/>
      <c r="C871" s="127"/>
      <c r="D871" s="127"/>
      <c r="E871" s="127"/>
      <c r="F871" s="127"/>
      <c r="G871" s="127"/>
    </row>
    <row r="872" spans="2:7" x14ac:dyDescent="0.25">
      <c r="B872" s="127"/>
      <c r="C872" s="127"/>
      <c r="D872" s="127"/>
      <c r="E872" s="127"/>
      <c r="F872" s="127"/>
      <c r="G872" s="127"/>
    </row>
    <row r="873" spans="2:7" x14ac:dyDescent="0.25">
      <c r="B873" s="127"/>
      <c r="C873" s="127"/>
      <c r="D873" s="127"/>
      <c r="E873" s="127"/>
      <c r="F873" s="127"/>
      <c r="G873" s="127"/>
    </row>
    <row r="874" spans="2:7" x14ac:dyDescent="0.25">
      <c r="B874" s="127"/>
      <c r="C874" s="127"/>
      <c r="D874" s="127"/>
      <c r="E874" s="127"/>
      <c r="F874" s="127"/>
      <c r="G874" s="127"/>
    </row>
    <row r="875" spans="2:7" x14ac:dyDescent="0.25">
      <c r="B875" s="127"/>
      <c r="C875" s="127"/>
      <c r="D875" s="127"/>
      <c r="E875" s="127"/>
      <c r="F875" s="127"/>
      <c r="G875" s="127"/>
    </row>
    <row r="876" spans="2:7" x14ac:dyDescent="0.25">
      <c r="B876" s="127"/>
      <c r="C876" s="127"/>
      <c r="D876" s="127"/>
      <c r="E876" s="127"/>
      <c r="F876" s="127"/>
      <c r="G876" s="127"/>
    </row>
    <row r="877" spans="2:7" x14ac:dyDescent="0.25">
      <c r="B877" s="127"/>
      <c r="C877" s="127"/>
      <c r="D877" s="127"/>
      <c r="E877" s="127"/>
      <c r="F877" s="127"/>
      <c r="G877" s="127"/>
    </row>
    <row r="878" spans="2:7" x14ac:dyDescent="0.25">
      <c r="B878" s="127"/>
      <c r="C878" s="127"/>
      <c r="D878" s="127"/>
      <c r="E878" s="127"/>
      <c r="F878" s="127"/>
      <c r="G878" s="127"/>
    </row>
    <row r="879" spans="2:7" x14ac:dyDescent="0.25">
      <c r="B879" s="127"/>
      <c r="C879" s="127"/>
      <c r="D879" s="127"/>
      <c r="E879" s="127"/>
      <c r="F879" s="127"/>
      <c r="G879" s="127"/>
    </row>
    <row r="880" spans="2:7" x14ac:dyDescent="0.25">
      <c r="B880" s="127"/>
      <c r="C880" s="127"/>
      <c r="D880" s="127"/>
      <c r="E880" s="127"/>
      <c r="F880" s="127"/>
      <c r="G880" s="127"/>
    </row>
    <row r="881" spans="2:7" x14ac:dyDescent="0.25">
      <c r="B881" s="127"/>
      <c r="C881" s="127"/>
      <c r="D881" s="127"/>
      <c r="E881" s="127"/>
      <c r="F881" s="127"/>
      <c r="G881" s="127"/>
    </row>
    <row r="882" spans="2:7" x14ac:dyDescent="0.25">
      <c r="B882" s="127"/>
      <c r="C882" s="127"/>
      <c r="D882" s="127"/>
      <c r="E882" s="127"/>
      <c r="F882" s="127"/>
      <c r="G882" s="127"/>
    </row>
    <row r="883" spans="2:7" x14ac:dyDescent="0.25">
      <c r="B883" s="127"/>
      <c r="C883" s="127"/>
      <c r="D883" s="127"/>
      <c r="E883" s="127"/>
      <c r="F883" s="127"/>
      <c r="G883" s="127"/>
    </row>
    <row r="884" spans="2:7" x14ac:dyDescent="0.25">
      <c r="B884" s="127"/>
      <c r="C884" s="127"/>
      <c r="D884" s="127"/>
      <c r="E884" s="127"/>
      <c r="F884" s="127"/>
      <c r="G884" s="127"/>
    </row>
    <row r="885" spans="2:7" x14ac:dyDescent="0.25">
      <c r="B885" s="127"/>
      <c r="C885" s="127"/>
      <c r="D885" s="127"/>
      <c r="E885" s="127"/>
      <c r="F885" s="127"/>
      <c r="G885" s="127"/>
    </row>
    <row r="886" spans="2:7" x14ac:dyDescent="0.25">
      <c r="B886" s="127"/>
      <c r="C886" s="127"/>
      <c r="D886" s="127"/>
      <c r="E886" s="127"/>
      <c r="F886" s="127"/>
      <c r="G886" s="127"/>
    </row>
    <row r="887" spans="2:7" x14ac:dyDescent="0.25">
      <c r="B887" s="127"/>
      <c r="C887" s="127"/>
      <c r="D887" s="127"/>
      <c r="E887" s="127"/>
      <c r="F887" s="127"/>
      <c r="G887" s="127"/>
    </row>
    <row r="888" spans="2:7" x14ac:dyDescent="0.25">
      <c r="B888" s="127"/>
      <c r="C888" s="127"/>
      <c r="D888" s="127"/>
      <c r="E888" s="127"/>
      <c r="F888" s="127"/>
      <c r="G888" s="127"/>
    </row>
    <row r="889" spans="2:7" x14ac:dyDescent="0.25">
      <c r="B889" s="127"/>
      <c r="C889" s="127"/>
      <c r="D889" s="127"/>
      <c r="E889" s="127"/>
      <c r="F889" s="127"/>
      <c r="G889" s="127"/>
    </row>
    <row r="890" spans="2:7" x14ac:dyDescent="0.25">
      <c r="B890" s="127"/>
      <c r="C890" s="127"/>
      <c r="D890" s="127"/>
      <c r="E890" s="127"/>
      <c r="F890" s="127"/>
      <c r="G890" s="127"/>
    </row>
    <row r="891" spans="2:7" x14ac:dyDescent="0.25">
      <c r="B891" s="127"/>
      <c r="C891" s="127"/>
      <c r="D891" s="127"/>
      <c r="E891" s="127"/>
      <c r="F891" s="127"/>
      <c r="G891" s="127"/>
    </row>
    <row r="892" spans="2:7" x14ac:dyDescent="0.25">
      <c r="B892" s="127"/>
      <c r="C892" s="127"/>
      <c r="D892" s="127"/>
      <c r="E892" s="127"/>
      <c r="F892" s="127"/>
      <c r="G892" s="127"/>
    </row>
    <row r="893" spans="2:7" x14ac:dyDescent="0.25">
      <c r="B893" s="127"/>
      <c r="C893" s="127"/>
      <c r="D893" s="127"/>
      <c r="E893" s="127"/>
      <c r="F893" s="127"/>
      <c r="G893" s="127"/>
    </row>
    <row r="894" spans="2:7" x14ac:dyDescent="0.25">
      <c r="B894" s="127"/>
      <c r="C894" s="127"/>
      <c r="D894" s="127"/>
      <c r="E894" s="127"/>
      <c r="F894" s="127"/>
      <c r="G894" s="127"/>
    </row>
    <row r="895" spans="2:7" x14ac:dyDescent="0.25">
      <c r="B895" s="127"/>
      <c r="C895" s="127"/>
      <c r="D895" s="127"/>
      <c r="E895" s="127"/>
      <c r="F895" s="127"/>
      <c r="G895" s="127"/>
    </row>
    <row r="896" spans="2:7" x14ac:dyDescent="0.25">
      <c r="B896" s="127"/>
      <c r="C896" s="127"/>
      <c r="D896" s="127"/>
      <c r="E896" s="127"/>
      <c r="F896" s="127"/>
      <c r="G896" s="127"/>
    </row>
    <row r="897" spans="2:7" x14ac:dyDescent="0.25">
      <c r="B897" s="127"/>
      <c r="C897" s="127"/>
      <c r="D897" s="127"/>
      <c r="E897" s="127"/>
      <c r="F897" s="127"/>
      <c r="G897" s="127"/>
    </row>
    <row r="898" spans="2:7" x14ac:dyDescent="0.25">
      <c r="B898" s="127"/>
      <c r="C898" s="127"/>
      <c r="D898" s="127"/>
      <c r="E898" s="127"/>
      <c r="F898" s="127"/>
      <c r="G898" s="127"/>
    </row>
    <row r="899" spans="2:7" x14ac:dyDescent="0.25">
      <c r="B899" s="127"/>
      <c r="C899" s="127"/>
      <c r="D899" s="127"/>
      <c r="E899" s="127"/>
      <c r="F899" s="127"/>
      <c r="G899" s="127"/>
    </row>
    <row r="900" spans="2:7" x14ac:dyDescent="0.25">
      <c r="B900" s="127"/>
      <c r="C900" s="127"/>
      <c r="D900" s="127"/>
      <c r="E900" s="127"/>
      <c r="F900" s="127"/>
      <c r="G900" s="127"/>
    </row>
    <row r="901" spans="2:7" x14ac:dyDescent="0.25">
      <c r="B901" s="127"/>
      <c r="C901" s="127"/>
      <c r="D901" s="127"/>
      <c r="E901" s="127"/>
      <c r="F901" s="127"/>
      <c r="G901" s="127"/>
    </row>
    <row r="902" spans="2:7" x14ac:dyDescent="0.25">
      <c r="B902" s="127"/>
      <c r="C902" s="127"/>
      <c r="D902" s="127"/>
      <c r="E902" s="127"/>
      <c r="F902" s="127"/>
      <c r="G902" s="127"/>
    </row>
    <row r="903" spans="2:7" x14ac:dyDescent="0.25">
      <c r="B903" s="127"/>
      <c r="C903" s="127"/>
      <c r="D903" s="127"/>
      <c r="E903" s="127"/>
      <c r="F903" s="127"/>
      <c r="G903" s="127"/>
    </row>
    <row r="904" spans="2:7" x14ac:dyDescent="0.25">
      <c r="B904" s="127"/>
      <c r="C904" s="127"/>
      <c r="D904" s="127"/>
      <c r="E904" s="127"/>
      <c r="F904" s="127"/>
      <c r="G904" s="127"/>
    </row>
    <row r="905" spans="2:7" x14ac:dyDescent="0.25">
      <c r="B905" s="127"/>
      <c r="C905" s="127"/>
      <c r="D905" s="127"/>
      <c r="E905" s="127"/>
      <c r="F905" s="127"/>
      <c r="G905" s="127"/>
    </row>
    <row r="906" spans="2:7" x14ac:dyDescent="0.25">
      <c r="B906" s="127"/>
      <c r="C906" s="127"/>
      <c r="D906" s="127"/>
      <c r="E906" s="127"/>
      <c r="F906" s="127"/>
      <c r="G906" s="127"/>
    </row>
    <row r="907" spans="2:7" x14ac:dyDescent="0.25">
      <c r="B907" s="127"/>
      <c r="C907" s="127"/>
      <c r="D907" s="127"/>
      <c r="E907" s="127"/>
      <c r="F907" s="127"/>
      <c r="G907" s="127"/>
    </row>
    <row r="908" spans="2:7" x14ac:dyDescent="0.25">
      <c r="B908" s="127"/>
      <c r="C908" s="127"/>
      <c r="D908" s="127"/>
      <c r="E908" s="127"/>
      <c r="F908" s="127"/>
      <c r="G908" s="127"/>
    </row>
    <row r="909" spans="2:7" x14ac:dyDescent="0.25">
      <c r="B909" s="127"/>
      <c r="C909" s="127"/>
      <c r="D909" s="127"/>
      <c r="E909" s="127"/>
      <c r="F909" s="127"/>
      <c r="G909" s="127"/>
    </row>
    <row r="910" spans="2:7" x14ac:dyDescent="0.25">
      <c r="B910" s="127"/>
      <c r="C910" s="127"/>
      <c r="D910" s="127"/>
      <c r="E910" s="127"/>
      <c r="F910" s="127"/>
      <c r="G910" s="127"/>
    </row>
    <row r="911" spans="2:7" x14ac:dyDescent="0.25">
      <c r="B911" s="127"/>
      <c r="C911" s="127"/>
      <c r="D911" s="127"/>
      <c r="E911" s="127"/>
      <c r="F911" s="127"/>
      <c r="G911" s="127"/>
    </row>
    <row r="912" spans="2:7" x14ac:dyDescent="0.25">
      <c r="B912" s="127"/>
      <c r="C912" s="127"/>
      <c r="D912" s="127"/>
      <c r="E912" s="127"/>
      <c r="F912" s="127"/>
      <c r="G912" s="127"/>
    </row>
    <row r="913" spans="2:7" x14ac:dyDescent="0.25">
      <c r="B913" s="127"/>
      <c r="C913" s="127"/>
      <c r="D913" s="127"/>
      <c r="E913" s="127"/>
      <c r="F913" s="127"/>
      <c r="G913" s="127"/>
    </row>
    <row r="914" spans="2:7" x14ac:dyDescent="0.25">
      <c r="B914" s="127"/>
      <c r="C914" s="127"/>
      <c r="D914" s="127"/>
      <c r="E914" s="127"/>
      <c r="F914" s="127"/>
      <c r="G914" s="127"/>
    </row>
    <row r="915" spans="2:7" x14ac:dyDescent="0.25">
      <c r="B915" s="127"/>
      <c r="C915" s="127"/>
      <c r="D915" s="127"/>
      <c r="E915" s="127"/>
      <c r="F915" s="127"/>
      <c r="G915" s="127"/>
    </row>
    <row r="916" spans="2:7" x14ac:dyDescent="0.25">
      <c r="B916" s="127"/>
      <c r="C916" s="127"/>
      <c r="D916" s="127"/>
      <c r="E916" s="127"/>
      <c r="F916" s="127"/>
      <c r="G916" s="127"/>
    </row>
    <row r="917" spans="2:7" x14ac:dyDescent="0.25">
      <c r="B917" s="127"/>
      <c r="C917" s="127"/>
      <c r="D917" s="127"/>
      <c r="E917" s="127"/>
      <c r="F917" s="127"/>
      <c r="G917" s="127"/>
    </row>
    <row r="918" spans="2:7" x14ac:dyDescent="0.25">
      <c r="B918" s="127"/>
      <c r="C918" s="127"/>
      <c r="D918" s="127"/>
      <c r="E918" s="127"/>
      <c r="F918" s="127"/>
      <c r="G918" s="127"/>
    </row>
    <row r="919" spans="2:7" x14ac:dyDescent="0.25">
      <c r="B919" s="127"/>
      <c r="C919" s="127"/>
      <c r="D919" s="127"/>
      <c r="E919" s="127"/>
      <c r="F919" s="127"/>
      <c r="G919" s="127"/>
    </row>
    <row r="920" spans="2:7" x14ac:dyDescent="0.25">
      <c r="B920" s="127"/>
      <c r="C920" s="127"/>
      <c r="D920" s="127"/>
      <c r="E920" s="127"/>
      <c r="F920" s="127"/>
      <c r="G920" s="127"/>
    </row>
    <row r="921" spans="2:7" x14ac:dyDescent="0.25">
      <c r="B921" s="127"/>
      <c r="C921" s="127"/>
      <c r="D921" s="127"/>
      <c r="E921" s="127"/>
      <c r="F921" s="127"/>
      <c r="G921" s="127"/>
    </row>
    <row r="922" spans="2:7" x14ac:dyDescent="0.25">
      <c r="B922" s="127"/>
      <c r="C922" s="127"/>
      <c r="D922" s="127"/>
      <c r="E922" s="127"/>
      <c r="F922" s="127"/>
      <c r="G922" s="127"/>
    </row>
    <row r="923" spans="2:7" x14ac:dyDescent="0.25">
      <c r="B923" s="127"/>
      <c r="C923" s="127"/>
      <c r="D923" s="127"/>
      <c r="E923" s="127"/>
      <c r="F923" s="127"/>
      <c r="G923" s="127"/>
    </row>
    <row r="924" spans="2:7" x14ac:dyDescent="0.25">
      <c r="B924" s="127"/>
      <c r="C924" s="127"/>
      <c r="D924" s="127"/>
      <c r="E924" s="127"/>
      <c r="F924" s="127"/>
      <c r="G924" s="127"/>
    </row>
    <row r="925" spans="2:7" x14ac:dyDescent="0.25">
      <c r="B925" s="127"/>
      <c r="C925" s="127"/>
      <c r="D925" s="127"/>
      <c r="E925" s="127"/>
      <c r="F925" s="127"/>
      <c r="G925" s="127"/>
    </row>
    <row r="926" spans="2:7" x14ac:dyDescent="0.25">
      <c r="B926" s="127"/>
      <c r="C926" s="127"/>
      <c r="D926" s="127"/>
      <c r="E926" s="127"/>
      <c r="F926" s="127"/>
      <c r="G926" s="127"/>
    </row>
    <row r="927" spans="2:7" x14ac:dyDescent="0.25">
      <c r="B927" s="127"/>
      <c r="C927" s="127"/>
      <c r="D927" s="127"/>
      <c r="E927" s="127"/>
      <c r="F927" s="127"/>
      <c r="G927" s="127"/>
    </row>
    <row r="928" spans="2:7" x14ac:dyDescent="0.25">
      <c r="B928" s="127"/>
      <c r="C928" s="127"/>
      <c r="D928" s="127"/>
      <c r="E928" s="127"/>
      <c r="F928" s="127"/>
      <c r="G928" s="127"/>
    </row>
    <row r="929" spans="2:7" x14ac:dyDescent="0.25">
      <c r="B929" s="127"/>
      <c r="C929" s="127"/>
      <c r="D929" s="127"/>
      <c r="E929" s="127"/>
      <c r="F929" s="127"/>
      <c r="G929" s="127"/>
    </row>
    <row r="930" spans="2:7" x14ac:dyDescent="0.25">
      <c r="B930" s="127"/>
      <c r="C930" s="127"/>
      <c r="D930" s="127"/>
      <c r="E930" s="127"/>
      <c r="F930" s="127"/>
      <c r="G930" s="127"/>
    </row>
    <row r="931" spans="2:7" x14ac:dyDescent="0.25">
      <c r="B931" s="127"/>
      <c r="C931" s="127"/>
      <c r="D931" s="127"/>
      <c r="E931" s="127"/>
      <c r="F931" s="127"/>
      <c r="G931" s="127"/>
    </row>
    <row r="932" spans="2:7" x14ac:dyDescent="0.25">
      <c r="B932" s="127"/>
      <c r="C932" s="127"/>
      <c r="D932" s="127"/>
      <c r="E932" s="127"/>
      <c r="F932" s="127"/>
      <c r="G932" s="127"/>
    </row>
    <row r="933" spans="2:7" x14ac:dyDescent="0.25">
      <c r="B933" s="127"/>
      <c r="C933" s="127"/>
      <c r="D933" s="127"/>
      <c r="E933" s="127"/>
      <c r="F933" s="127"/>
      <c r="G933" s="127"/>
    </row>
    <row r="934" spans="2:7" x14ac:dyDescent="0.25">
      <c r="B934" s="127"/>
      <c r="C934" s="127"/>
      <c r="D934" s="127"/>
      <c r="E934" s="127"/>
      <c r="F934" s="127"/>
      <c r="G934" s="127"/>
    </row>
    <row r="935" spans="2:7" x14ac:dyDescent="0.25">
      <c r="B935" s="127"/>
      <c r="C935" s="127"/>
      <c r="D935" s="127"/>
      <c r="E935" s="127"/>
      <c r="F935" s="127"/>
      <c r="G935" s="127"/>
    </row>
    <row r="936" spans="2:7" x14ac:dyDescent="0.25">
      <c r="B936" s="127"/>
      <c r="C936" s="127"/>
      <c r="D936" s="127"/>
      <c r="E936" s="127"/>
      <c r="F936" s="127"/>
      <c r="G936" s="127"/>
    </row>
    <row r="937" spans="2:7" x14ac:dyDescent="0.25">
      <c r="B937" s="127"/>
      <c r="C937" s="127"/>
      <c r="D937" s="127"/>
      <c r="E937" s="127"/>
      <c r="F937" s="127"/>
      <c r="G937" s="127"/>
    </row>
    <row r="938" spans="2:7" x14ac:dyDescent="0.25">
      <c r="B938" s="127"/>
      <c r="C938" s="127"/>
      <c r="D938" s="127"/>
      <c r="E938" s="127"/>
      <c r="F938" s="127"/>
      <c r="G938" s="127"/>
    </row>
    <row r="939" spans="2:7" x14ac:dyDescent="0.25">
      <c r="B939" s="127"/>
      <c r="C939" s="127"/>
      <c r="D939" s="127"/>
      <c r="E939" s="127"/>
      <c r="F939" s="127"/>
      <c r="G939" s="127"/>
    </row>
    <row r="940" spans="2:7" x14ac:dyDescent="0.25">
      <c r="B940" s="127"/>
      <c r="C940" s="127"/>
      <c r="D940" s="127"/>
      <c r="E940" s="127"/>
      <c r="F940" s="127"/>
      <c r="G940" s="127"/>
    </row>
    <row r="941" spans="2:7" x14ac:dyDescent="0.25">
      <c r="B941" s="127"/>
      <c r="C941" s="127"/>
      <c r="D941" s="127"/>
      <c r="E941" s="127"/>
      <c r="F941" s="127"/>
      <c r="G941" s="127"/>
    </row>
    <row r="942" spans="2:7" x14ac:dyDescent="0.25">
      <c r="B942" s="127"/>
      <c r="C942" s="127"/>
      <c r="D942" s="127"/>
      <c r="E942" s="127"/>
      <c r="F942" s="127"/>
      <c r="G942" s="127"/>
    </row>
    <row r="943" spans="2:7" x14ac:dyDescent="0.25">
      <c r="B943" s="127"/>
      <c r="C943" s="127"/>
      <c r="D943" s="127"/>
      <c r="E943" s="127"/>
      <c r="F943" s="127"/>
      <c r="G943" s="127"/>
    </row>
    <row r="944" spans="2:7" x14ac:dyDescent="0.25">
      <c r="B944" s="127"/>
      <c r="C944" s="127"/>
      <c r="D944" s="127"/>
      <c r="E944" s="127"/>
      <c r="F944" s="127"/>
      <c r="G944" s="127"/>
    </row>
    <row r="945" spans="2:7" x14ac:dyDescent="0.25">
      <c r="B945" s="127"/>
      <c r="C945" s="127"/>
      <c r="D945" s="127"/>
      <c r="E945" s="127"/>
      <c r="F945" s="127"/>
      <c r="G945" s="127"/>
    </row>
    <row r="946" spans="2:7" x14ac:dyDescent="0.25">
      <c r="B946" s="127"/>
      <c r="C946" s="127"/>
      <c r="D946" s="127"/>
      <c r="E946" s="127"/>
      <c r="F946" s="127"/>
      <c r="G946" s="127"/>
    </row>
    <row r="947" spans="2:7" x14ac:dyDescent="0.25">
      <c r="B947" s="127"/>
      <c r="C947" s="127"/>
      <c r="D947" s="127"/>
      <c r="E947" s="127"/>
      <c r="F947" s="127"/>
      <c r="G947" s="127"/>
    </row>
    <row r="948" spans="2:7" x14ac:dyDescent="0.25">
      <c r="B948" s="127"/>
      <c r="C948" s="127"/>
      <c r="D948" s="127"/>
      <c r="E948" s="127"/>
      <c r="F948" s="127"/>
      <c r="G948" s="127"/>
    </row>
    <row r="949" spans="2:7" x14ac:dyDescent="0.25">
      <c r="B949" s="127"/>
      <c r="C949" s="127"/>
      <c r="D949" s="127"/>
      <c r="E949" s="127"/>
      <c r="F949" s="127"/>
      <c r="G949" s="127"/>
    </row>
    <row r="950" spans="2:7" x14ac:dyDescent="0.25">
      <c r="B950" s="127"/>
      <c r="C950" s="127"/>
      <c r="D950" s="127"/>
      <c r="E950" s="127"/>
      <c r="F950" s="127"/>
      <c r="G950" s="127"/>
    </row>
    <row r="951" spans="2:7" x14ac:dyDescent="0.25">
      <c r="B951" s="127"/>
      <c r="C951" s="127"/>
      <c r="D951" s="127"/>
      <c r="E951" s="127"/>
      <c r="F951" s="127"/>
      <c r="G951" s="127"/>
    </row>
    <row r="952" spans="2:7" x14ac:dyDescent="0.25">
      <c r="B952" s="127"/>
      <c r="C952" s="127"/>
      <c r="D952" s="127"/>
      <c r="E952" s="127"/>
      <c r="F952" s="127"/>
      <c r="G952" s="127"/>
    </row>
    <row r="953" spans="2:7" x14ac:dyDescent="0.25">
      <c r="B953" s="127"/>
      <c r="C953" s="127"/>
      <c r="D953" s="127"/>
      <c r="E953" s="127"/>
      <c r="F953" s="127"/>
      <c r="G953" s="127"/>
    </row>
    <row r="954" spans="2:7" x14ac:dyDescent="0.25">
      <c r="B954" s="127"/>
      <c r="C954" s="127"/>
      <c r="D954" s="127"/>
      <c r="E954" s="127"/>
      <c r="F954" s="127"/>
      <c r="G954" s="127"/>
    </row>
    <row r="955" spans="2:7" x14ac:dyDescent="0.25">
      <c r="B955" s="127"/>
      <c r="C955" s="127"/>
      <c r="D955" s="127"/>
      <c r="E955" s="127"/>
      <c r="F955" s="127"/>
      <c r="G955" s="127"/>
    </row>
    <row r="956" spans="2:7" x14ac:dyDescent="0.25">
      <c r="B956" s="127"/>
      <c r="C956" s="127"/>
      <c r="D956" s="127"/>
      <c r="E956" s="127"/>
      <c r="F956" s="127"/>
      <c r="G956" s="127"/>
    </row>
    <row r="957" spans="2:7" x14ac:dyDescent="0.25">
      <c r="B957" s="127"/>
      <c r="C957" s="127"/>
      <c r="D957" s="127"/>
      <c r="E957" s="127"/>
      <c r="F957" s="127"/>
      <c r="G957" s="127"/>
    </row>
    <row r="958" spans="2:7" x14ac:dyDescent="0.25">
      <c r="B958" s="127"/>
      <c r="C958" s="127"/>
      <c r="D958" s="127"/>
      <c r="E958" s="127"/>
      <c r="F958" s="127"/>
      <c r="G958" s="127"/>
    </row>
    <row r="959" spans="2:7" x14ac:dyDescent="0.25">
      <c r="B959" s="127"/>
      <c r="C959" s="127"/>
      <c r="D959" s="127"/>
      <c r="E959" s="127"/>
      <c r="F959" s="127"/>
      <c r="G959" s="127"/>
    </row>
    <row r="960" spans="2:7" x14ac:dyDescent="0.25">
      <c r="B960" s="127"/>
      <c r="C960" s="127"/>
      <c r="D960" s="127"/>
      <c r="E960" s="127"/>
      <c r="F960" s="127"/>
      <c r="G960" s="127"/>
    </row>
    <row r="961" spans="2:7" x14ac:dyDescent="0.25">
      <c r="B961" s="127"/>
      <c r="C961" s="127"/>
      <c r="D961" s="127"/>
      <c r="E961" s="127"/>
      <c r="F961" s="127"/>
      <c r="G961" s="127"/>
    </row>
    <row r="962" spans="2:7" x14ac:dyDescent="0.25">
      <c r="B962" s="127"/>
      <c r="C962" s="127"/>
      <c r="D962" s="127"/>
      <c r="E962" s="127"/>
      <c r="F962" s="127"/>
      <c r="G962" s="127"/>
    </row>
    <row r="963" spans="2:7" x14ac:dyDescent="0.25">
      <c r="B963" s="127"/>
      <c r="C963" s="127"/>
      <c r="D963" s="127"/>
      <c r="E963" s="127"/>
      <c r="F963" s="127"/>
      <c r="G963" s="127"/>
    </row>
    <row r="964" spans="2:7" x14ac:dyDescent="0.25">
      <c r="B964" s="127"/>
      <c r="C964" s="127"/>
      <c r="D964" s="127"/>
      <c r="E964" s="127"/>
      <c r="F964" s="127"/>
      <c r="G964" s="127"/>
    </row>
    <row r="965" spans="2:7" x14ac:dyDescent="0.25">
      <c r="B965" s="127"/>
      <c r="C965" s="127"/>
      <c r="D965" s="127"/>
      <c r="E965" s="127"/>
      <c r="F965" s="127"/>
      <c r="G965" s="127"/>
    </row>
    <row r="966" spans="2:7" x14ac:dyDescent="0.25">
      <c r="B966" s="127"/>
      <c r="C966" s="127"/>
      <c r="D966" s="127"/>
      <c r="E966" s="127"/>
      <c r="F966" s="127"/>
      <c r="G966" s="127"/>
    </row>
    <row r="967" spans="2:7" x14ac:dyDescent="0.25">
      <c r="B967" s="127"/>
      <c r="C967" s="127"/>
      <c r="D967" s="127"/>
      <c r="E967" s="127"/>
      <c r="F967" s="127"/>
      <c r="G967" s="127"/>
    </row>
    <row r="968" spans="2:7" x14ac:dyDescent="0.25">
      <c r="B968" s="127"/>
      <c r="C968" s="127"/>
      <c r="D968" s="127"/>
      <c r="E968" s="127"/>
      <c r="F968" s="127"/>
      <c r="G968" s="127"/>
    </row>
    <row r="969" spans="2:7" x14ac:dyDescent="0.25">
      <c r="B969" s="127"/>
      <c r="C969" s="127"/>
      <c r="D969" s="127"/>
      <c r="E969" s="127"/>
      <c r="F969" s="127"/>
      <c r="G969" s="127"/>
    </row>
    <row r="970" spans="2:7" x14ac:dyDescent="0.25">
      <c r="B970" s="127"/>
      <c r="C970" s="127"/>
      <c r="D970" s="127"/>
      <c r="E970" s="127"/>
      <c r="F970" s="127"/>
      <c r="G970" s="127"/>
    </row>
    <row r="971" spans="2:7" x14ac:dyDescent="0.25">
      <c r="B971" s="127"/>
      <c r="C971" s="127"/>
      <c r="D971" s="127"/>
      <c r="E971" s="127"/>
      <c r="F971" s="127"/>
      <c r="G971" s="127"/>
    </row>
    <row r="972" spans="2:7" x14ac:dyDescent="0.25">
      <c r="B972" s="127"/>
      <c r="C972" s="127"/>
      <c r="D972" s="127"/>
      <c r="E972" s="127"/>
      <c r="F972" s="127"/>
      <c r="G972" s="127"/>
    </row>
    <row r="973" spans="2:7" x14ac:dyDescent="0.25">
      <c r="B973" s="127"/>
      <c r="C973" s="127"/>
      <c r="D973" s="127"/>
      <c r="E973" s="127"/>
      <c r="F973" s="127"/>
      <c r="G973" s="127"/>
    </row>
    <row r="974" spans="2:7" x14ac:dyDescent="0.25">
      <c r="B974" s="127"/>
      <c r="C974" s="127"/>
      <c r="D974" s="127"/>
      <c r="E974" s="127"/>
      <c r="F974" s="127"/>
      <c r="G974" s="127"/>
    </row>
    <row r="975" spans="2:7" x14ac:dyDescent="0.25">
      <c r="B975" s="127"/>
      <c r="C975" s="127"/>
      <c r="D975" s="127"/>
      <c r="E975" s="127"/>
      <c r="F975" s="127"/>
      <c r="G975" s="127"/>
    </row>
    <row r="976" spans="2:7" x14ac:dyDescent="0.25">
      <c r="B976" s="127"/>
      <c r="C976" s="127"/>
      <c r="D976" s="127"/>
      <c r="E976" s="127"/>
      <c r="F976" s="127"/>
      <c r="G976" s="127"/>
    </row>
    <row r="977" spans="2:7" x14ac:dyDescent="0.25">
      <c r="B977" s="127"/>
      <c r="C977" s="127"/>
      <c r="D977" s="127"/>
      <c r="E977" s="127"/>
      <c r="F977" s="127"/>
      <c r="G977" s="127"/>
    </row>
    <row r="978" spans="2:7" x14ac:dyDescent="0.25">
      <c r="B978" s="127"/>
      <c r="C978" s="127"/>
      <c r="D978" s="127"/>
      <c r="E978" s="127"/>
      <c r="F978" s="127"/>
      <c r="G978" s="127"/>
    </row>
    <row r="979" spans="2:7" x14ac:dyDescent="0.25">
      <c r="B979" s="127"/>
      <c r="C979" s="127"/>
      <c r="D979" s="127"/>
      <c r="E979" s="127"/>
      <c r="F979" s="127"/>
      <c r="G979" s="127"/>
    </row>
    <row r="980" spans="2:7" x14ac:dyDescent="0.25">
      <c r="B980" s="127"/>
      <c r="C980" s="127"/>
      <c r="D980" s="127"/>
      <c r="E980" s="127"/>
      <c r="F980" s="127"/>
      <c r="G980" s="127"/>
    </row>
    <row r="981" spans="2:7" x14ac:dyDescent="0.25">
      <c r="B981" s="127"/>
      <c r="C981" s="127"/>
      <c r="D981" s="127"/>
      <c r="E981" s="127"/>
      <c r="F981" s="127"/>
      <c r="G981" s="127"/>
    </row>
    <row r="982" spans="2:7" x14ac:dyDescent="0.25">
      <c r="B982" s="127"/>
      <c r="C982" s="127"/>
      <c r="D982" s="127"/>
      <c r="E982" s="127"/>
      <c r="F982" s="127"/>
      <c r="G982" s="127"/>
    </row>
    <row r="983" spans="2:7" x14ac:dyDescent="0.25">
      <c r="B983" s="127"/>
      <c r="C983" s="127"/>
      <c r="D983" s="127"/>
      <c r="E983" s="127"/>
      <c r="F983" s="127"/>
      <c r="G983" s="127"/>
    </row>
    <row r="984" spans="2:7" x14ac:dyDescent="0.25">
      <c r="B984" s="127"/>
      <c r="C984" s="127"/>
      <c r="D984" s="127"/>
      <c r="E984" s="127"/>
      <c r="F984" s="127"/>
      <c r="G984" s="127"/>
    </row>
    <row r="985" spans="2:7" x14ac:dyDescent="0.25">
      <c r="B985" s="127"/>
      <c r="C985" s="127"/>
      <c r="D985" s="127"/>
      <c r="E985" s="127"/>
      <c r="F985" s="127"/>
      <c r="G985" s="127"/>
    </row>
    <row r="986" spans="2:7" x14ac:dyDescent="0.25">
      <c r="B986" s="127"/>
      <c r="C986" s="127"/>
      <c r="D986" s="127"/>
      <c r="E986" s="127"/>
      <c r="F986" s="127"/>
      <c r="G986" s="127"/>
    </row>
    <row r="987" spans="2:7" x14ac:dyDescent="0.25">
      <c r="B987" s="127"/>
      <c r="C987" s="127"/>
      <c r="D987" s="127"/>
      <c r="E987" s="127"/>
      <c r="F987" s="127"/>
      <c r="G987" s="127"/>
    </row>
    <row r="988" spans="2:7" x14ac:dyDescent="0.25">
      <c r="B988" s="127"/>
      <c r="C988" s="127"/>
      <c r="D988" s="127"/>
      <c r="E988" s="127"/>
      <c r="F988" s="127"/>
      <c r="G988" s="127"/>
    </row>
    <row r="989" spans="2:7" x14ac:dyDescent="0.25">
      <c r="B989" s="127"/>
      <c r="C989" s="127"/>
      <c r="D989" s="127"/>
      <c r="E989" s="127"/>
      <c r="F989" s="127"/>
      <c r="G989" s="127"/>
    </row>
    <row r="990" spans="2:7" x14ac:dyDescent="0.25">
      <c r="B990" s="127"/>
      <c r="C990" s="127"/>
      <c r="D990" s="127"/>
      <c r="E990" s="127"/>
      <c r="F990" s="127"/>
      <c r="G990" s="127"/>
    </row>
    <row r="991" spans="2:7" x14ac:dyDescent="0.25">
      <c r="B991" s="127"/>
      <c r="C991" s="127"/>
      <c r="D991" s="127"/>
      <c r="E991" s="127"/>
      <c r="F991" s="127"/>
      <c r="G991" s="127"/>
    </row>
    <row r="992" spans="2:7" x14ac:dyDescent="0.25">
      <c r="B992" s="127"/>
      <c r="C992" s="127"/>
      <c r="D992" s="127"/>
      <c r="E992" s="127"/>
      <c r="F992" s="127"/>
      <c r="G992" s="127"/>
    </row>
    <row r="993" spans="2:7" x14ac:dyDescent="0.25">
      <c r="B993" s="127"/>
      <c r="C993" s="127"/>
      <c r="D993" s="127"/>
      <c r="E993" s="127"/>
      <c r="F993" s="127"/>
      <c r="G993" s="127"/>
    </row>
    <row r="994" spans="2:7" x14ac:dyDescent="0.25">
      <c r="B994" s="127"/>
      <c r="C994" s="127"/>
      <c r="D994" s="127"/>
      <c r="E994" s="127"/>
      <c r="F994" s="127"/>
      <c r="G994" s="127"/>
    </row>
    <row r="995" spans="2:7" x14ac:dyDescent="0.25">
      <c r="B995" s="127"/>
      <c r="C995" s="127"/>
      <c r="D995" s="127"/>
      <c r="E995" s="127"/>
      <c r="F995" s="127"/>
      <c r="G995" s="127"/>
    </row>
    <row r="996" spans="2:7" x14ac:dyDescent="0.25">
      <c r="B996" s="127"/>
      <c r="C996" s="127"/>
      <c r="D996" s="127"/>
      <c r="E996" s="127"/>
      <c r="F996" s="127"/>
      <c r="G996" s="127"/>
    </row>
    <row r="997" spans="2:7" x14ac:dyDescent="0.25">
      <c r="B997" s="127"/>
      <c r="C997" s="127"/>
      <c r="D997" s="127"/>
      <c r="E997" s="127"/>
      <c r="F997" s="127"/>
      <c r="G997" s="127"/>
    </row>
    <row r="998" spans="2:7" x14ac:dyDescent="0.25">
      <c r="B998" s="127"/>
      <c r="C998" s="127"/>
      <c r="D998" s="127"/>
      <c r="E998" s="127"/>
      <c r="F998" s="127"/>
      <c r="G998" s="127"/>
    </row>
    <row r="999" spans="2:7" x14ac:dyDescent="0.25">
      <c r="B999" s="127"/>
      <c r="C999" s="127"/>
      <c r="D999" s="127"/>
      <c r="E999" s="127"/>
      <c r="F999" s="127"/>
      <c r="G999" s="127"/>
    </row>
    <row r="1000" spans="2:7" x14ac:dyDescent="0.25">
      <c r="B1000" s="127"/>
      <c r="C1000" s="127"/>
      <c r="D1000" s="127"/>
      <c r="E1000" s="127"/>
      <c r="F1000" s="127"/>
      <c r="G1000" s="127"/>
    </row>
    <row r="1001" spans="2:7" x14ac:dyDescent="0.25">
      <c r="B1001" s="127"/>
      <c r="C1001" s="127"/>
      <c r="D1001" s="127"/>
      <c r="E1001" s="127"/>
      <c r="F1001" s="127"/>
      <c r="G1001" s="127"/>
    </row>
    <row r="1002" spans="2:7" x14ac:dyDescent="0.25">
      <c r="B1002" s="127"/>
      <c r="C1002" s="127"/>
      <c r="D1002" s="127"/>
      <c r="E1002" s="127"/>
      <c r="F1002" s="127"/>
      <c r="G1002" s="127"/>
    </row>
    <row r="1003" spans="2:7" x14ac:dyDescent="0.25">
      <c r="B1003" s="127"/>
      <c r="C1003" s="127"/>
      <c r="D1003" s="127"/>
      <c r="E1003" s="127"/>
      <c r="F1003" s="127"/>
      <c r="G1003" s="127"/>
    </row>
    <row r="1004" spans="2:7" x14ac:dyDescent="0.25">
      <c r="B1004" s="127"/>
      <c r="C1004" s="127"/>
      <c r="D1004" s="127"/>
      <c r="E1004" s="127"/>
      <c r="F1004" s="127"/>
      <c r="G1004" s="127"/>
    </row>
    <row r="1005" spans="2:7" x14ac:dyDescent="0.25">
      <c r="B1005" s="127"/>
      <c r="C1005" s="127"/>
      <c r="D1005" s="127"/>
      <c r="E1005" s="127"/>
      <c r="F1005" s="127"/>
      <c r="G1005" s="127"/>
    </row>
    <row r="1006" spans="2:7" x14ac:dyDescent="0.25">
      <c r="B1006" s="127"/>
      <c r="C1006" s="127"/>
      <c r="D1006" s="127"/>
      <c r="E1006" s="127"/>
      <c r="F1006" s="127"/>
      <c r="G1006" s="127"/>
    </row>
    <row r="1007" spans="2:7" x14ac:dyDescent="0.25">
      <c r="B1007" s="127"/>
      <c r="C1007" s="127"/>
      <c r="D1007" s="127"/>
      <c r="E1007" s="127"/>
      <c r="F1007" s="127"/>
      <c r="G1007" s="127"/>
    </row>
    <row r="1008" spans="2:7" x14ac:dyDescent="0.25">
      <c r="B1008" s="127"/>
      <c r="C1008" s="127"/>
      <c r="D1008" s="127"/>
      <c r="E1008" s="127"/>
      <c r="F1008" s="127"/>
      <c r="G1008" s="127"/>
    </row>
    <row r="1009" spans="2:7" x14ac:dyDescent="0.25">
      <c r="B1009" s="127"/>
      <c r="C1009" s="127"/>
      <c r="D1009" s="127"/>
      <c r="E1009" s="127"/>
      <c r="F1009" s="127"/>
      <c r="G1009" s="127"/>
    </row>
    <row r="1010" spans="2:7" x14ac:dyDescent="0.25">
      <c r="B1010" s="127"/>
      <c r="C1010" s="127"/>
      <c r="D1010" s="127"/>
      <c r="E1010" s="127"/>
      <c r="F1010" s="127"/>
      <c r="G1010" s="127"/>
    </row>
    <row r="1011" spans="2:7" x14ac:dyDescent="0.25">
      <c r="B1011" s="127"/>
      <c r="C1011" s="127"/>
      <c r="D1011" s="127"/>
      <c r="E1011" s="127"/>
      <c r="F1011" s="127"/>
      <c r="G1011" s="127"/>
    </row>
    <row r="1012" spans="2:7" x14ac:dyDescent="0.25">
      <c r="B1012" s="127"/>
      <c r="C1012" s="127"/>
      <c r="D1012" s="127"/>
      <c r="E1012" s="127"/>
      <c r="F1012" s="127"/>
      <c r="G1012" s="127"/>
    </row>
    <row r="1013" spans="2:7" x14ac:dyDescent="0.25">
      <c r="B1013" s="127"/>
      <c r="C1013" s="127"/>
      <c r="D1013" s="127"/>
      <c r="E1013" s="127"/>
      <c r="F1013" s="127"/>
      <c r="G1013" s="127"/>
    </row>
    <row r="1014" spans="2:7" x14ac:dyDescent="0.25">
      <c r="B1014" s="127"/>
      <c r="C1014" s="127"/>
      <c r="D1014" s="127"/>
      <c r="E1014" s="127"/>
      <c r="F1014" s="127"/>
      <c r="G1014" s="127"/>
    </row>
    <row r="1015" spans="2:7" x14ac:dyDescent="0.25">
      <c r="B1015" s="127"/>
      <c r="C1015" s="127"/>
      <c r="D1015" s="127"/>
      <c r="E1015" s="127"/>
      <c r="F1015" s="127"/>
      <c r="G1015" s="127"/>
    </row>
    <row r="1016" spans="2:7" x14ac:dyDescent="0.25">
      <c r="B1016" s="127"/>
      <c r="C1016" s="127"/>
      <c r="D1016" s="127"/>
      <c r="E1016" s="127"/>
      <c r="F1016" s="127"/>
      <c r="G1016" s="127"/>
    </row>
    <row r="1017" spans="2:7" x14ac:dyDescent="0.25">
      <c r="B1017" s="127"/>
      <c r="C1017" s="127"/>
      <c r="D1017" s="127"/>
      <c r="E1017" s="127"/>
      <c r="F1017" s="127"/>
      <c r="G1017" s="127"/>
    </row>
    <row r="1018" spans="2:7" x14ac:dyDescent="0.25">
      <c r="B1018" s="127"/>
      <c r="C1018" s="127"/>
      <c r="D1018" s="127"/>
      <c r="E1018" s="127"/>
      <c r="F1018" s="127"/>
      <c r="G1018" s="127"/>
    </row>
    <row r="1019" spans="2:7" x14ac:dyDescent="0.25">
      <c r="B1019" s="127"/>
      <c r="C1019" s="127"/>
      <c r="D1019" s="127"/>
      <c r="E1019" s="127"/>
      <c r="F1019" s="127"/>
      <c r="G1019" s="127"/>
    </row>
    <row r="1020" spans="2:7" x14ac:dyDescent="0.25">
      <c r="B1020" s="127"/>
      <c r="C1020" s="127"/>
      <c r="D1020" s="127"/>
      <c r="E1020" s="127"/>
      <c r="F1020" s="127"/>
      <c r="G1020" s="127"/>
    </row>
    <row r="1021" spans="2:7" x14ac:dyDescent="0.25">
      <c r="B1021" s="127"/>
      <c r="C1021" s="127"/>
      <c r="D1021" s="127"/>
      <c r="E1021" s="127"/>
      <c r="F1021" s="127"/>
      <c r="G1021" s="127"/>
    </row>
    <row r="1022" spans="2:7" x14ac:dyDescent="0.25">
      <c r="B1022" s="127"/>
      <c r="C1022" s="127"/>
      <c r="D1022" s="127"/>
      <c r="E1022" s="127"/>
      <c r="F1022" s="127"/>
      <c r="G1022" s="127"/>
    </row>
    <row r="1023" spans="2:7" x14ac:dyDescent="0.25">
      <c r="B1023" s="127"/>
      <c r="C1023" s="127"/>
      <c r="D1023" s="127"/>
      <c r="E1023" s="127"/>
      <c r="F1023" s="127"/>
      <c r="G1023" s="127"/>
    </row>
    <row r="1024" spans="2:7" x14ac:dyDescent="0.25">
      <c r="B1024" s="127"/>
      <c r="C1024" s="127"/>
      <c r="D1024" s="127"/>
      <c r="E1024" s="127"/>
      <c r="F1024" s="127"/>
      <c r="G1024" s="127"/>
    </row>
    <row r="1025" spans="2:7" x14ac:dyDescent="0.25">
      <c r="B1025" s="127"/>
      <c r="C1025" s="127"/>
      <c r="D1025" s="127"/>
      <c r="E1025" s="127"/>
      <c r="F1025" s="127"/>
      <c r="G1025" s="127"/>
    </row>
    <row r="1026" spans="2:7" x14ac:dyDescent="0.25">
      <c r="B1026" s="127"/>
      <c r="C1026" s="127"/>
      <c r="D1026" s="127"/>
      <c r="E1026" s="127"/>
      <c r="F1026" s="127"/>
      <c r="G1026" s="127"/>
    </row>
    <row r="1027" spans="2:7" x14ac:dyDescent="0.25">
      <c r="B1027" s="127"/>
      <c r="C1027" s="127"/>
      <c r="D1027" s="127"/>
      <c r="E1027" s="127"/>
      <c r="F1027" s="127"/>
      <c r="G1027" s="127"/>
    </row>
    <row r="1028" spans="2:7" x14ac:dyDescent="0.25">
      <c r="B1028" s="127"/>
      <c r="C1028" s="127"/>
      <c r="D1028" s="127"/>
      <c r="E1028" s="127"/>
      <c r="F1028" s="127"/>
      <c r="G1028" s="127"/>
    </row>
    <row r="1029" spans="2:7" x14ac:dyDescent="0.25">
      <c r="B1029" s="127"/>
      <c r="C1029" s="127"/>
      <c r="D1029" s="127"/>
      <c r="E1029" s="127"/>
      <c r="F1029" s="127"/>
      <c r="G1029" s="127"/>
    </row>
    <row r="1030" spans="2:7" x14ac:dyDescent="0.25">
      <c r="B1030" s="127"/>
      <c r="C1030" s="127"/>
      <c r="D1030" s="127"/>
      <c r="E1030" s="127"/>
      <c r="F1030" s="127"/>
      <c r="G1030" s="127"/>
    </row>
    <row r="1031" spans="2:7" x14ac:dyDescent="0.25">
      <c r="B1031" s="127"/>
      <c r="C1031" s="127"/>
      <c r="D1031" s="127"/>
      <c r="E1031" s="127"/>
      <c r="F1031" s="127"/>
      <c r="G1031" s="127"/>
    </row>
    <row r="1032" spans="2:7" x14ac:dyDescent="0.25">
      <c r="B1032" s="127"/>
      <c r="C1032" s="127"/>
      <c r="D1032" s="127"/>
      <c r="E1032" s="127"/>
      <c r="F1032" s="127"/>
      <c r="G1032" s="127"/>
    </row>
    <row r="1033" spans="2:7" x14ac:dyDescent="0.25">
      <c r="B1033" s="127"/>
      <c r="C1033" s="127"/>
      <c r="D1033" s="127"/>
      <c r="E1033" s="127"/>
      <c r="F1033" s="127"/>
      <c r="G1033" s="127"/>
    </row>
    <row r="1034" spans="2:7" x14ac:dyDescent="0.25">
      <c r="B1034" s="127"/>
      <c r="C1034" s="127"/>
      <c r="D1034" s="127"/>
      <c r="E1034" s="127"/>
      <c r="F1034" s="127"/>
      <c r="G1034" s="127"/>
    </row>
    <row r="1035" spans="2:7" x14ac:dyDescent="0.25">
      <c r="B1035" s="127"/>
      <c r="C1035" s="127"/>
      <c r="D1035" s="127"/>
      <c r="E1035" s="127"/>
      <c r="F1035" s="127"/>
      <c r="G1035" s="127"/>
    </row>
    <row r="1036" spans="2:7" x14ac:dyDescent="0.25">
      <c r="B1036" s="127"/>
      <c r="C1036" s="127"/>
      <c r="D1036" s="127"/>
      <c r="E1036" s="127"/>
      <c r="F1036" s="127"/>
      <c r="G1036" s="127"/>
    </row>
    <row r="1037" spans="2:7" x14ac:dyDescent="0.25">
      <c r="B1037" s="127"/>
      <c r="C1037" s="127"/>
      <c r="D1037" s="127"/>
      <c r="E1037" s="127"/>
      <c r="F1037" s="127"/>
      <c r="G1037" s="127"/>
    </row>
    <row r="1038" spans="2:7" x14ac:dyDescent="0.25">
      <c r="B1038" s="127"/>
      <c r="C1038" s="127"/>
      <c r="D1038" s="127"/>
      <c r="E1038" s="127"/>
      <c r="F1038" s="127"/>
      <c r="G1038" s="127"/>
    </row>
    <row r="1039" spans="2:7" x14ac:dyDescent="0.25">
      <c r="B1039" s="127"/>
      <c r="C1039" s="127"/>
      <c r="D1039" s="127"/>
      <c r="E1039" s="127"/>
      <c r="F1039" s="127"/>
      <c r="G1039" s="127"/>
    </row>
    <row r="1040" spans="2:7" x14ac:dyDescent="0.25">
      <c r="B1040" s="127"/>
      <c r="C1040" s="127"/>
      <c r="D1040" s="127"/>
      <c r="E1040" s="127"/>
      <c r="F1040" s="127"/>
      <c r="G1040" s="127"/>
    </row>
    <row r="1041" spans="2:7" x14ac:dyDescent="0.25">
      <c r="B1041" s="127"/>
      <c r="C1041" s="127"/>
      <c r="D1041" s="127"/>
      <c r="E1041" s="127"/>
      <c r="F1041" s="127"/>
      <c r="G1041" s="127"/>
    </row>
    <row r="1042" spans="2:7" x14ac:dyDescent="0.25">
      <c r="B1042" s="127"/>
      <c r="C1042" s="127"/>
      <c r="D1042" s="127"/>
      <c r="E1042" s="127"/>
      <c r="F1042" s="127"/>
      <c r="G1042" s="127"/>
    </row>
    <row r="1043" spans="2:7" x14ac:dyDescent="0.25">
      <c r="B1043" s="127"/>
      <c r="C1043" s="127"/>
      <c r="D1043" s="127"/>
      <c r="E1043" s="127"/>
      <c r="F1043" s="127"/>
      <c r="G1043" s="127"/>
    </row>
    <row r="1044" spans="2:7" x14ac:dyDescent="0.25">
      <c r="B1044" s="127"/>
      <c r="C1044" s="127"/>
      <c r="D1044" s="127"/>
      <c r="E1044" s="127"/>
      <c r="F1044" s="127"/>
      <c r="G1044" s="127"/>
    </row>
    <row r="1045" spans="2:7" x14ac:dyDescent="0.25">
      <c r="B1045" s="127"/>
      <c r="C1045" s="127"/>
      <c r="D1045" s="127"/>
      <c r="E1045" s="127"/>
      <c r="F1045" s="127"/>
      <c r="G1045" s="127"/>
    </row>
    <row r="1046" spans="2:7" x14ac:dyDescent="0.25">
      <c r="B1046" s="127"/>
      <c r="C1046" s="127"/>
      <c r="D1046" s="127"/>
      <c r="E1046" s="127"/>
      <c r="F1046" s="127"/>
      <c r="G1046" s="127"/>
    </row>
    <row r="1047" spans="2:7" x14ac:dyDescent="0.25">
      <c r="B1047" s="127"/>
      <c r="C1047" s="127"/>
      <c r="D1047" s="127"/>
      <c r="E1047" s="127"/>
      <c r="F1047" s="127"/>
      <c r="G1047" s="127"/>
    </row>
    <row r="1048" spans="2:7" x14ac:dyDescent="0.25">
      <c r="B1048" s="127"/>
      <c r="C1048" s="127"/>
      <c r="D1048" s="127"/>
      <c r="E1048" s="127"/>
      <c r="F1048" s="127"/>
      <c r="G1048" s="127"/>
    </row>
    <row r="1049" spans="2:7" x14ac:dyDescent="0.25">
      <c r="B1049" s="127"/>
      <c r="C1049" s="127"/>
      <c r="D1049" s="127"/>
      <c r="E1049" s="127"/>
      <c r="F1049" s="127"/>
      <c r="G1049" s="127"/>
    </row>
    <row r="1050" spans="2:7" x14ac:dyDescent="0.25">
      <c r="B1050" s="127"/>
      <c r="C1050" s="127"/>
      <c r="D1050" s="127"/>
      <c r="E1050" s="127"/>
      <c r="F1050" s="127"/>
      <c r="G1050" s="127"/>
    </row>
    <row r="1051" spans="2:7" x14ac:dyDescent="0.25">
      <c r="B1051" s="127"/>
      <c r="C1051" s="127"/>
      <c r="D1051" s="127"/>
      <c r="E1051" s="127"/>
      <c r="F1051" s="127"/>
      <c r="G1051" s="127"/>
    </row>
    <row r="1052" spans="2:7" x14ac:dyDescent="0.25">
      <c r="B1052" s="127"/>
      <c r="C1052" s="127"/>
      <c r="D1052" s="127"/>
      <c r="E1052" s="127"/>
      <c r="F1052" s="127"/>
      <c r="G1052" s="127"/>
    </row>
    <row r="1053" spans="2:7" x14ac:dyDescent="0.25">
      <c r="B1053" s="127"/>
      <c r="C1053" s="127"/>
      <c r="D1053" s="127"/>
      <c r="E1053" s="127"/>
      <c r="F1053" s="127"/>
      <c r="G1053" s="127"/>
    </row>
    <row r="1054" spans="2:7" x14ac:dyDescent="0.25">
      <c r="B1054" s="127"/>
      <c r="C1054" s="127"/>
      <c r="D1054" s="127"/>
      <c r="E1054" s="127"/>
      <c r="F1054" s="127"/>
      <c r="G1054" s="127"/>
    </row>
    <row r="1055" spans="2:7" x14ac:dyDescent="0.25">
      <c r="B1055" s="127"/>
      <c r="C1055" s="127"/>
      <c r="D1055" s="127"/>
      <c r="E1055" s="127"/>
      <c r="F1055" s="127"/>
      <c r="G1055" s="127"/>
    </row>
    <row r="1056" spans="2:7" x14ac:dyDescent="0.25">
      <c r="B1056" s="127"/>
      <c r="C1056" s="127"/>
      <c r="D1056" s="127"/>
      <c r="E1056" s="127"/>
      <c r="F1056" s="127"/>
      <c r="G1056" s="127"/>
    </row>
    <row r="1057" spans="2:7" x14ac:dyDescent="0.25">
      <c r="B1057" s="127"/>
      <c r="C1057" s="127"/>
      <c r="D1057" s="127"/>
      <c r="E1057" s="127"/>
      <c r="F1057" s="127"/>
      <c r="G1057" s="127"/>
    </row>
    <row r="1058" spans="2:7" x14ac:dyDescent="0.25">
      <c r="B1058" s="127"/>
      <c r="C1058" s="127"/>
      <c r="D1058" s="127"/>
      <c r="E1058" s="127"/>
      <c r="F1058" s="127"/>
      <c r="G1058" s="127"/>
    </row>
    <row r="1059" spans="2:7" x14ac:dyDescent="0.25">
      <c r="B1059" s="127"/>
      <c r="C1059" s="127"/>
      <c r="D1059" s="127"/>
      <c r="E1059" s="127"/>
      <c r="F1059" s="127"/>
      <c r="G1059" s="127"/>
    </row>
    <row r="1060" spans="2:7" x14ac:dyDescent="0.25">
      <c r="B1060" s="127"/>
      <c r="C1060" s="127"/>
      <c r="D1060" s="127"/>
      <c r="E1060" s="127"/>
      <c r="F1060" s="127"/>
      <c r="G1060" s="127"/>
    </row>
    <row r="1061" spans="2:7" x14ac:dyDescent="0.25">
      <c r="B1061" s="127"/>
      <c r="C1061" s="127"/>
      <c r="D1061" s="127"/>
      <c r="E1061" s="127"/>
      <c r="F1061" s="127"/>
      <c r="G1061" s="127"/>
    </row>
    <row r="1062" spans="2:7" x14ac:dyDescent="0.25">
      <c r="B1062" s="127"/>
      <c r="C1062" s="127"/>
      <c r="D1062" s="127"/>
      <c r="E1062" s="127"/>
      <c r="F1062" s="127"/>
      <c r="G1062" s="127"/>
    </row>
    <row r="1063" spans="2:7" x14ac:dyDescent="0.25">
      <c r="B1063" s="127"/>
      <c r="C1063" s="127"/>
      <c r="D1063" s="127"/>
      <c r="E1063" s="127"/>
      <c r="F1063" s="127"/>
      <c r="G1063" s="127"/>
    </row>
    <row r="1064" spans="2:7" x14ac:dyDescent="0.25">
      <c r="B1064" s="127"/>
      <c r="C1064" s="127"/>
      <c r="D1064" s="127"/>
      <c r="E1064" s="127"/>
      <c r="F1064" s="127"/>
      <c r="G1064" s="127"/>
    </row>
    <row r="1065" spans="2:7" x14ac:dyDescent="0.25">
      <c r="B1065" s="127"/>
      <c r="C1065" s="127"/>
      <c r="D1065" s="127"/>
      <c r="E1065" s="127"/>
      <c r="F1065" s="127"/>
      <c r="G1065" s="127"/>
    </row>
    <row r="1066" spans="2:7" x14ac:dyDescent="0.25">
      <c r="B1066" s="127"/>
      <c r="C1066" s="127"/>
      <c r="D1066" s="127"/>
      <c r="E1066" s="127"/>
      <c r="F1066" s="127"/>
      <c r="G1066" s="127"/>
    </row>
    <row r="1067" spans="2:7" x14ac:dyDescent="0.25">
      <c r="B1067" s="127"/>
      <c r="C1067" s="127"/>
      <c r="D1067" s="127"/>
      <c r="E1067" s="127"/>
      <c r="F1067" s="127"/>
      <c r="G1067" s="127"/>
    </row>
    <row r="1068" spans="2:7" x14ac:dyDescent="0.25">
      <c r="B1068" s="127"/>
      <c r="C1068" s="127"/>
      <c r="D1068" s="127"/>
      <c r="E1068" s="127"/>
      <c r="F1068" s="127"/>
      <c r="G1068" s="127"/>
    </row>
    <row r="1069" spans="2:7" x14ac:dyDescent="0.25">
      <c r="B1069" s="127"/>
      <c r="C1069" s="127"/>
      <c r="D1069" s="127"/>
      <c r="E1069" s="127"/>
      <c r="F1069" s="127"/>
      <c r="G1069" s="127"/>
    </row>
    <row r="1070" spans="2:7" x14ac:dyDescent="0.25">
      <c r="B1070" s="127"/>
      <c r="C1070" s="127"/>
      <c r="D1070" s="127"/>
      <c r="E1070" s="127"/>
      <c r="F1070" s="127"/>
      <c r="G1070" s="127"/>
    </row>
    <row r="1071" spans="2:7" x14ac:dyDescent="0.25">
      <c r="B1071" s="127"/>
      <c r="C1071" s="127"/>
      <c r="D1071" s="127"/>
      <c r="E1071" s="127"/>
      <c r="F1071" s="127"/>
      <c r="G1071" s="127"/>
    </row>
    <row r="1072" spans="2:7" x14ac:dyDescent="0.25">
      <c r="B1072" s="127"/>
      <c r="C1072" s="127"/>
      <c r="D1072" s="127"/>
      <c r="E1072" s="127"/>
      <c r="F1072" s="127"/>
      <c r="G1072" s="127"/>
    </row>
    <row r="1073" spans="2:7" x14ac:dyDescent="0.25">
      <c r="B1073" s="127"/>
      <c r="C1073" s="127"/>
      <c r="D1073" s="127"/>
      <c r="E1073" s="127"/>
      <c r="F1073" s="127"/>
      <c r="G1073" s="127"/>
    </row>
    <row r="1074" spans="2:7" x14ac:dyDescent="0.25">
      <c r="B1074" s="127"/>
      <c r="C1074" s="127"/>
      <c r="D1074" s="127"/>
      <c r="E1074" s="127"/>
      <c r="F1074" s="127"/>
      <c r="G1074" s="127"/>
    </row>
    <row r="1075" spans="2:7" x14ac:dyDescent="0.25">
      <c r="B1075" s="127"/>
      <c r="C1075" s="127"/>
      <c r="D1075" s="127"/>
      <c r="E1075" s="127"/>
      <c r="F1075" s="127"/>
      <c r="G1075" s="127"/>
    </row>
    <row r="1076" spans="2:7" x14ac:dyDescent="0.25">
      <c r="B1076" s="127"/>
      <c r="C1076" s="127"/>
      <c r="D1076" s="127"/>
      <c r="E1076" s="127"/>
      <c r="F1076" s="127"/>
      <c r="G1076" s="127"/>
    </row>
    <row r="1077" spans="2:7" x14ac:dyDescent="0.25">
      <c r="B1077" s="127"/>
      <c r="C1077" s="127"/>
      <c r="D1077" s="127"/>
      <c r="E1077" s="127"/>
      <c r="F1077" s="127"/>
      <c r="G1077" s="127"/>
    </row>
    <row r="1078" spans="2:7" x14ac:dyDescent="0.25">
      <c r="B1078" s="127"/>
      <c r="C1078" s="127"/>
      <c r="D1078" s="127"/>
      <c r="E1078" s="127"/>
      <c r="F1078" s="127"/>
      <c r="G1078" s="127"/>
    </row>
    <row r="1079" spans="2:7" x14ac:dyDescent="0.25">
      <c r="B1079" s="127"/>
      <c r="C1079" s="127"/>
      <c r="D1079" s="127"/>
      <c r="E1079" s="127"/>
      <c r="F1079" s="127"/>
      <c r="G1079" s="127"/>
    </row>
    <row r="1080" spans="2:7" x14ac:dyDescent="0.25">
      <c r="B1080" s="127"/>
      <c r="C1080" s="127"/>
      <c r="D1080" s="127"/>
      <c r="E1080" s="127"/>
      <c r="F1080" s="127"/>
      <c r="G1080" s="127"/>
    </row>
    <row r="1081" spans="2:7" x14ac:dyDescent="0.25">
      <c r="B1081" s="127"/>
      <c r="C1081" s="127"/>
      <c r="D1081" s="127"/>
      <c r="E1081" s="127"/>
      <c r="F1081" s="127"/>
      <c r="G1081" s="127"/>
    </row>
    <row r="1082" spans="2:7" x14ac:dyDescent="0.25">
      <c r="B1082" s="127"/>
      <c r="C1082" s="127"/>
      <c r="D1082" s="127"/>
      <c r="E1082" s="127"/>
      <c r="F1082" s="127"/>
      <c r="G1082" s="127"/>
    </row>
    <row r="1083" spans="2:7" x14ac:dyDescent="0.25">
      <c r="B1083" s="127"/>
      <c r="C1083" s="127"/>
      <c r="D1083" s="127"/>
      <c r="E1083" s="127"/>
      <c r="F1083" s="127"/>
      <c r="G1083" s="127"/>
    </row>
    <row r="1084" spans="2:7" x14ac:dyDescent="0.25">
      <c r="B1084" s="127"/>
      <c r="C1084" s="127"/>
      <c r="D1084" s="127"/>
      <c r="E1084" s="127"/>
      <c r="F1084" s="127"/>
      <c r="G1084" s="127"/>
    </row>
    <row r="1085" spans="2:7" x14ac:dyDescent="0.25">
      <c r="B1085" s="127"/>
      <c r="C1085" s="127"/>
      <c r="D1085" s="127"/>
      <c r="E1085" s="127"/>
      <c r="F1085" s="127"/>
      <c r="G1085" s="127"/>
    </row>
    <row r="1086" spans="2:7" x14ac:dyDescent="0.25">
      <c r="B1086" s="127"/>
      <c r="C1086" s="127"/>
      <c r="D1086" s="127"/>
      <c r="E1086" s="127"/>
      <c r="F1086" s="127"/>
      <c r="G1086" s="127"/>
    </row>
    <row r="1087" spans="2:7" x14ac:dyDescent="0.25">
      <c r="B1087" s="127"/>
      <c r="C1087" s="127"/>
      <c r="D1087" s="127"/>
      <c r="E1087" s="127"/>
      <c r="F1087" s="127"/>
      <c r="G1087" s="127"/>
    </row>
    <row r="1088" spans="2:7" x14ac:dyDescent="0.25">
      <c r="B1088" s="127"/>
      <c r="C1088" s="127"/>
      <c r="D1088" s="127"/>
      <c r="E1088" s="127"/>
      <c r="F1088" s="127"/>
      <c r="G1088" s="127"/>
    </row>
    <row r="1089" spans="2:7" x14ac:dyDescent="0.25">
      <c r="B1089" s="127"/>
      <c r="C1089" s="127"/>
      <c r="D1089" s="127"/>
      <c r="E1089" s="127"/>
      <c r="F1089" s="127"/>
      <c r="G1089" s="127"/>
    </row>
    <row r="1090" spans="2:7" x14ac:dyDescent="0.25">
      <c r="B1090" s="127"/>
      <c r="C1090" s="127"/>
      <c r="D1090" s="127"/>
      <c r="E1090" s="127"/>
      <c r="F1090" s="127"/>
      <c r="G1090" s="127"/>
    </row>
    <row r="1091" spans="2:7" x14ac:dyDescent="0.25">
      <c r="B1091" s="127"/>
      <c r="C1091" s="127"/>
      <c r="D1091" s="127"/>
      <c r="E1091" s="127"/>
      <c r="F1091" s="127"/>
      <c r="G1091" s="127"/>
    </row>
    <row r="1092" spans="2:7" x14ac:dyDescent="0.25">
      <c r="B1092" s="127"/>
      <c r="C1092" s="127"/>
      <c r="D1092" s="127"/>
      <c r="E1092" s="127"/>
      <c r="F1092" s="127"/>
      <c r="G1092" s="127"/>
    </row>
    <row r="1093" spans="2:7" x14ac:dyDescent="0.25">
      <c r="B1093" s="127"/>
      <c r="C1093" s="127"/>
      <c r="D1093" s="127"/>
      <c r="E1093" s="127"/>
      <c r="F1093" s="127"/>
      <c r="G1093" s="127"/>
    </row>
    <row r="1094" spans="2:7" x14ac:dyDescent="0.25">
      <c r="B1094" s="127"/>
      <c r="C1094" s="127"/>
      <c r="D1094" s="127"/>
      <c r="E1094" s="127"/>
      <c r="F1094" s="127"/>
      <c r="G1094" s="127"/>
    </row>
    <row r="1095" spans="2:7" x14ac:dyDescent="0.25">
      <c r="B1095" s="127"/>
      <c r="C1095" s="127"/>
      <c r="D1095" s="127"/>
      <c r="E1095" s="127"/>
      <c r="F1095" s="127"/>
      <c r="G1095" s="127"/>
    </row>
    <row r="1096" spans="2:7" x14ac:dyDescent="0.25">
      <c r="B1096" s="127"/>
      <c r="C1096" s="127"/>
      <c r="D1096" s="127"/>
      <c r="E1096" s="127"/>
      <c r="F1096" s="127"/>
      <c r="G1096" s="127"/>
    </row>
    <row r="1097" spans="2:7" x14ac:dyDescent="0.25">
      <c r="B1097" s="127"/>
      <c r="C1097" s="127"/>
      <c r="D1097" s="127"/>
      <c r="E1097" s="127"/>
      <c r="F1097" s="127"/>
      <c r="G1097" s="127"/>
    </row>
    <row r="1098" spans="2:7" x14ac:dyDescent="0.25">
      <c r="B1098" s="127"/>
      <c r="C1098" s="127"/>
      <c r="D1098" s="127"/>
      <c r="E1098" s="127"/>
      <c r="F1098" s="127"/>
      <c r="G1098" s="127"/>
    </row>
    <row r="1099" spans="2:7" x14ac:dyDescent="0.25">
      <c r="B1099" s="127"/>
      <c r="C1099" s="127"/>
      <c r="D1099" s="127"/>
      <c r="E1099" s="127"/>
      <c r="F1099" s="127"/>
      <c r="G1099" s="127"/>
    </row>
    <row r="1100" spans="2:7" x14ac:dyDescent="0.25">
      <c r="B1100" s="127"/>
      <c r="C1100" s="127"/>
      <c r="D1100" s="127"/>
      <c r="E1100" s="127"/>
      <c r="F1100" s="127"/>
      <c r="G1100" s="127"/>
    </row>
    <row r="1101" spans="2:7" x14ac:dyDescent="0.25">
      <c r="B1101" s="127"/>
      <c r="C1101" s="127"/>
      <c r="D1101" s="127"/>
      <c r="E1101" s="127"/>
      <c r="F1101" s="127"/>
      <c r="G1101" s="127"/>
    </row>
    <row r="1102" spans="2:7" x14ac:dyDescent="0.25">
      <c r="B1102" s="127"/>
      <c r="C1102" s="127"/>
      <c r="D1102" s="127"/>
      <c r="E1102" s="127"/>
      <c r="F1102" s="127"/>
      <c r="G1102" s="127"/>
    </row>
    <row r="1103" spans="2:7" x14ac:dyDescent="0.25">
      <c r="B1103" s="127"/>
      <c r="C1103" s="127"/>
      <c r="D1103" s="127"/>
      <c r="E1103" s="127"/>
      <c r="F1103" s="127"/>
      <c r="G1103" s="127"/>
    </row>
    <row r="1104" spans="2:7" x14ac:dyDescent="0.25">
      <c r="B1104" s="127"/>
      <c r="C1104" s="127"/>
      <c r="D1104" s="127"/>
      <c r="E1104" s="127"/>
      <c r="F1104" s="127"/>
      <c r="G1104" s="127"/>
    </row>
    <row r="1105" spans="2:7" x14ac:dyDescent="0.25">
      <c r="B1105" s="127"/>
      <c r="C1105" s="127"/>
      <c r="D1105" s="127"/>
      <c r="E1105" s="127"/>
      <c r="F1105" s="127"/>
      <c r="G1105" s="127"/>
    </row>
    <row r="1106" spans="2:7" x14ac:dyDescent="0.25">
      <c r="B1106" s="127"/>
      <c r="C1106" s="127"/>
      <c r="D1106" s="127"/>
      <c r="E1106" s="127"/>
      <c r="F1106" s="127"/>
      <c r="G1106" s="127"/>
    </row>
    <row r="1107" spans="2:7" x14ac:dyDescent="0.25">
      <c r="B1107" s="127"/>
      <c r="C1107" s="127"/>
      <c r="D1107" s="127"/>
      <c r="E1107" s="127"/>
      <c r="F1107" s="127"/>
      <c r="G1107" s="127"/>
    </row>
    <row r="1108" spans="2:7" x14ac:dyDescent="0.25">
      <c r="B1108" s="127"/>
      <c r="C1108" s="127"/>
      <c r="D1108" s="127"/>
      <c r="E1108" s="127"/>
      <c r="F1108" s="127"/>
      <c r="G1108" s="127"/>
    </row>
    <row r="1109" spans="2:7" x14ac:dyDescent="0.25">
      <c r="B1109" s="127"/>
      <c r="C1109" s="127"/>
      <c r="D1109" s="127"/>
      <c r="E1109" s="127"/>
      <c r="F1109" s="127"/>
      <c r="G1109" s="127"/>
    </row>
    <row r="1110" spans="2:7" x14ac:dyDescent="0.25">
      <c r="B1110" s="127"/>
      <c r="C1110" s="127"/>
      <c r="D1110" s="127"/>
      <c r="E1110" s="127"/>
      <c r="F1110" s="127"/>
      <c r="G1110" s="127"/>
    </row>
    <row r="1111" spans="2:7" x14ac:dyDescent="0.25">
      <c r="B1111" s="127"/>
      <c r="C1111" s="127"/>
      <c r="D1111" s="127"/>
      <c r="E1111" s="127"/>
      <c r="F1111" s="127"/>
      <c r="G1111" s="127"/>
    </row>
    <row r="1112" spans="2:7" x14ac:dyDescent="0.25">
      <c r="B1112" s="127"/>
      <c r="C1112" s="127"/>
      <c r="D1112" s="127"/>
      <c r="E1112" s="127"/>
      <c r="F1112" s="127"/>
      <c r="G1112" s="127"/>
    </row>
    <row r="1113" spans="2:7" x14ac:dyDescent="0.25">
      <c r="B1113" s="127"/>
      <c r="C1113" s="127"/>
      <c r="D1113" s="127"/>
      <c r="E1113" s="127"/>
      <c r="F1113" s="127"/>
      <c r="G1113" s="127"/>
    </row>
    <row r="1114" spans="2:7" x14ac:dyDescent="0.25">
      <c r="B1114" s="127"/>
      <c r="C1114" s="127"/>
      <c r="D1114" s="127"/>
      <c r="E1114" s="127"/>
      <c r="F1114" s="127"/>
      <c r="G1114" s="127"/>
    </row>
    <row r="1115" spans="2:7" x14ac:dyDescent="0.25">
      <c r="B1115" s="127"/>
      <c r="C1115" s="127"/>
      <c r="D1115" s="127"/>
      <c r="E1115" s="127"/>
      <c r="F1115" s="127"/>
      <c r="G1115" s="127"/>
    </row>
    <row r="1116" spans="2:7" x14ac:dyDescent="0.25">
      <c r="B1116" s="127"/>
      <c r="C1116" s="127"/>
      <c r="D1116" s="127"/>
      <c r="E1116" s="127"/>
      <c r="F1116" s="127"/>
      <c r="G1116" s="127"/>
    </row>
    <row r="1117" spans="2:7" x14ac:dyDescent="0.25">
      <c r="B1117" s="127"/>
      <c r="C1117" s="127"/>
      <c r="D1117" s="127"/>
      <c r="E1117" s="127"/>
      <c r="F1117" s="127"/>
      <c r="G1117" s="127"/>
    </row>
    <row r="1118" spans="2:7" x14ac:dyDescent="0.25">
      <c r="B1118" s="127"/>
      <c r="C1118" s="127"/>
      <c r="D1118" s="127"/>
      <c r="E1118" s="127"/>
      <c r="F1118" s="127"/>
      <c r="G1118" s="127"/>
    </row>
    <row r="1119" spans="2:7" x14ac:dyDescent="0.25">
      <c r="B1119" s="127"/>
      <c r="C1119" s="127"/>
      <c r="D1119" s="127"/>
      <c r="E1119" s="127"/>
      <c r="F1119" s="127"/>
      <c r="G1119" s="127"/>
    </row>
    <row r="1120" spans="2:7" x14ac:dyDescent="0.25">
      <c r="B1120" s="127"/>
      <c r="C1120" s="127"/>
      <c r="D1120" s="127"/>
      <c r="E1120" s="127"/>
      <c r="F1120" s="127"/>
      <c r="G1120" s="127"/>
    </row>
    <row r="1121" spans="2:7" x14ac:dyDescent="0.25">
      <c r="B1121" s="127"/>
      <c r="C1121" s="127"/>
      <c r="D1121" s="127"/>
      <c r="E1121" s="127"/>
      <c r="F1121" s="127"/>
      <c r="G1121" s="127"/>
    </row>
    <row r="1122" spans="2:7" x14ac:dyDescent="0.25">
      <c r="B1122" s="127"/>
      <c r="C1122" s="127"/>
      <c r="D1122" s="127"/>
      <c r="E1122" s="127"/>
      <c r="F1122" s="127"/>
      <c r="G1122" s="127"/>
    </row>
    <row r="1123" spans="2:7" x14ac:dyDescent="0.25">
      <c r="B1123" s="127"/>
      <c r="C1123" s="127"/>
      <c r="D1123" s="127"/>
      <c r="E1123" s="127"/>
      <c r="F1123" s="127"/>
      <c r="G1123" s="127"/>
    </row>
    <row r="1124" spans="2:7" x14ac:dyDescent="0.25">
      <c r="B1124" s="127"/>
      <c r="C1124" s="127"/>
      <c r="D1124" s="127"/>
      <c r="E1124" s="127"/>
      <c r="F1124" s="127"/>
      <c r="G1124" s="127"/>
    </row>
    <row r="1125" spans="2:7" x14ac:dyDescent="0.25">
      <c r="B1125" s="127"/>
      <c r="C1125" s="127"/>
      <c r="D1125" s="127"/>
      <c r="E1125" s="127"/>
      <c r="F1125" s="127"/>
      <c r="G1125" s="127"/>
    </row>
    <row r="1126" spans="2:7" x14ac:dyDescent="0.25">
      <c r="B1126" s="127"/>
      <c r="C1126" s="127"/>
      <c r="D1126" s="127"/>
      <c r="E1126" s="127"/>
      <c r="F1126" s="127"/>
      <c r="G1126" s="127"/>
    </row>
    <row r="1127" spans="2:7" x14ac:dyDescent="0.25">
      <c r="B1127" s="127"/>
      <c r="C1127" s="127"/>
      <c r="D1127" s="127"/>
      <c r="E1127" s="127"/>
      <c r="F1127" s="127"/>
      <c r="G1127" s="127"/>
    </row>
    <row r="1128" spans="2:7" x14ac:dyDescent="0.25">
      <c r="B1128" s="127"/>
      <c r="C1128" s="127"/>
      <c r="D1128" s="127"/>
      <c r="E1128" s="127"/>
      <c r="F1128" s="127"/>
      <c r="G1128" s="127"/>
    </row>
    <row r="1129" spans="2:7" x14ac:dyDescent="0.25">
      <c r="B1129" s="127"/>
      <c r="C1129" s="127"/>
      <c r="D1129" s="127"/>
      <c r="E1129" s="127"/>
      <c r="F1129" s="127"/>
      <c r="G1129" s="127"/>
    </row>
    <row r="1130" spans="2:7" x14ac:dyDescent="0.25">
      <c r="B1130" s="127"/>
      <c r="C1130" s="127"/>
      <c r="D1130" s="127"/>
      <c r="E1130" s="127"/>
      <c r="F1130" s="127"/>
      <c r="G1130" s="127"/>
    </row>
    <row r="1131" spans="2:7" x14ac:dyDescent="0.25">
      <c r="B1131" s="127"/>
      <c r="C1131" s="127"/>
      <c r="D1131" s="127"/>
      <c r="E1131" s="127"/>
      <c r="F1131" s="127"/>
      <c r="G1131" s="127"/>
    </row>
    <row r="1132" spans="2:7" x14ac:dyDescent="0.25">
      <c r="B1132" s="127"/>
      <c r="C1132" s="127"/>
      <c r="D1132" s="127"/>
      <c r="E1132" s="127"/>
      <c r="F1132" s="127"/>
      <c r="G1132" s="127"/>
    </row>
    <row r="1133" spans="2:7" x14ac:dyDescent="0.25">
      <c r="B1133" s="127"/>
      <c r="C1133" s="127"/>
      <c r="D1133" s="127"/>
      <c r="E1133" s="127"/>
      <c r="F1133" s="127"/>
      <c r="G1133" s="127"/>
    </row>
    <row r="1134" spans="2:7" x14ac:dyDescent="0.25">
      <c r="B1134" s="127"/>
      <c r="C1134" s="127"/>
      <c r="D1134" s="127"/>
      <c r="E1134" s="127"/>
      <c r="F1134" s="127"/>
      <c r="G1134" s="127"/>
    </row>
    <row r="1135" spans="2:7" x14ac:dyDescent="0.25">
      <c r="B1135" s="127"/>
      <c r="C1135" s="127"/>
      <c r="D1135" s="127"/>
      <c r="E1135" s="127"/>
      <c r="F1135" s="127"/>
      <c r="G1135" s="127"/>
    </row>
    <row r="1136" spans="2:7" x14ac:dyDescent="0.25">
      <c r="B1136" s="127"/>
      <c r="C1136" s="127"/>
      <c r="D1136" s="127"/>
      <c r="E1136" s="127"/>
      <c r="F1136" s="127"/>
      <c r="G1136" s="127"/>
    </row>
    <row r="1137" spans="2:7" x14ac:dyDescent="0.25">
      <c r="B1137" s="127"/>
      <c r="C1137" s="127"/>
      <c r="D1137" s="127"/>
      <c r="E1137" s="127"/>
      <c r="F1137" s="127"/>
      <c r="G1137" s="127"/>
    </row>
    <row r="1138" spans="2:7" x14ac:dyDescent="0.25">
      <c r="B1138" s="127"/>
      <c r="C1138" s="127"/>
      <c r="D1138" s="127"/>
      <c r="E1138" s="127"/>
      <c r="F1138" s="127"/>
      <c r="G1138" s="127"/>
    </row>
    <row r="1139" spans="2:7" x14ac:dyDescent="0.25">
      <c r="B1139" s="127"/>
      <c r="C1139" s="127"/>
      <c r="D1139" s="127"/>
      <c r="E1139" s="127"/>
      <c r="F1139" s="127"/>
      <c r="G1139" s="127"/>
    </row>
    <row r="1140" spans="2:7" x14ac:dyDescent="0.25">
      <c r="B1140" s="127"/>
      <c r="C1140" s="127"/>
      <c r="D1140" s="127"/>
      <c r="E1140" s="127"/>
      <c r="F1140" s="127"/>
      <c r="G1140" s="127"/>
    </row>
    <row r="1141" spans="2:7" x14ac:dyDescent="0.25">
      <c r="B1141" s="127"/>
      <c r="C1141" s="127"/>
      <c r="D1141" s="127"/>
      <c r="E1141" s="127"/>
      <c r="F1141" s="127"/>
      <c r="G1141" s="127"/>
    </row>
    <row r="1142" spans="2:7" x14ac:dyDescent="0.25">
      <c r="B1142" s="127"/>
      <c r="C1142" s="127"/>
      <c r="D1142" s="127"/>
      <c r="E1142" s="127"/>
      <c r="F1142" s="127"/>
      <c r="G1142" s="127"/>
    </row>
    <row r="1143" spans="2:7" x14ac:dyDescent="0.25">
      <c r="B1143" s="127"/>
      <c r="C1143" s="127"/>
      <c r="D1143" s="127"/>
      <c r="E1143" s="127"/>
      <c r="F1143" s="127"/>
      <c r="G1143" s="127"/>
    </row>
    <row r="1144" spans="2:7" x14ac:dyDescent="0.25">
      <c r="B1144" s="127"/>
      <c r="C1144" s="127"/>
      <c r="D1144" s="127"/>
      <c r="E1144" s="127"/>
      <c r="F1144" s="127"/>
      <c r="G1144" s="127"/>
    </row>
    <row r="1145" spans="2:7" x14ac:dyDescent="0.25">
      <c r="B1145" s="127"/>
      <c r="C1145" s="127"/>
      <c r="D1145" s="127"/>
      <c r="E1145" s="127"/>
      <c r="F1145" s="127"/>
      <c r="G1145" s="127"/>
    </row>
    <row r="1146" spans="2:7" x14ac:dyDescent="0.25">
      <c r="B1146" s="127"/>
      <c r="C1146" s="127"/>
      <c r="D1146" s="127"/>
      <c r="E1146" s="127"/>
      <c r="F1146" s="127"/>
      <c r="G1146" s="127"/>
    </row>
    <row r="1147" spans="2:7" x14ac:dyDescent="0.25">
      <c r="B1147" s="127"/>
      <c r="C1147" s="127"/>
      <c r="D1147" s="127"/>
      <c r="E1147" s="127"/>
      <c r="F1147" s="127"/>
      <c r="G1147" s="127"/>
    </row>
    <row r="1148" spans="2:7" x14ac:dyDescent="0.25">
      <c r="B1148" s="127"/>
      <c r="C1148" s="127"/>
      <c r="D1148" s="127"/>
      <c r="E1148" s="127"/>
      <c r="F1148" s="127"/>
      <c r="G1148" s="127"/>
    </row>
    <row r="1149" spans="2:7" x14ac:dyDescent="0.25">
      <c r="B1149" s="127"/>
      <c r="C1149" s="127"/>
      <c r="D1149" s="127"/>
      <c r="E1149" s="127"/>
      <c r="F1149" s="127"/>
      <c r="G1149" s="127"/>
    </row>
    <row r="1150" spans="2:7" x14ac:dyDescent="0.25">
      <c r="B1150" s="127"/>
      <c r="C1150" s="127"/>
      <c r="D1150" s="127"/>
      <c r="E1150" s="127"/>
      <c r="F1150" s="127"/>
      <c r="G1150" s="127"/>
    </row>
    <row r="1151" spans="2:7" x14ac:dyDescent="0.25">
      <c r="B1151" s="127"/>
      <c r="C1151" s="127"/>
      <c r="D1151" s="127"/>
      <c r="E1151" s="127"/>
      <c r="F1151" s="127"/>
      <c r="G1151" s="127"/>
    </row>
    <row r="1152" spans="2:7" x14ac:dyDescent="0.25">
      <c r="B1152" s="127"/>
      <c r="C1152" s="127"/>
      <c r="D1152" s="127"/>
      <c r="E1152" s="127"/>
      <c r="F1152" s="127"/>
      <c r="G1152" s="127"/>
    </row>
    <row r="1153" spans="2:7" x14ac:dyDescent="0.25">
      <c r="B1153" s="127"/>
      <c r="C1153" s="127"/>
      <c r="D1153" s="127"/>
      <c r="E1153" s="127"/>
      <c r="F1153" s="127"/>
      <c r="G1153" s="127"/>
    </row>
    <row r="1154" spans="2:7" x14ac:dyDescent="0.25">
      <c r="B1154" s="127"/>
      <c r="C1154" s="127"/>
      <c r="D1154" s="127"/>
      <c r="E1154" s="127"/>
      <c r="F1154" s="127"/>
      <c r="G1154" s="127"/>
    </row>
    <row r="1155" spans="2:7" x14ac:dyDescent="0.25">
      <c r="B1155" s="127"/>
      <c r="C1155" s="127"/>
      <c r="D1155" s="127"/>
      <c r="E1155" s="127"/>
      <c r="F1155" s="127"/>
      <c r="G1155" s="127"/>
    </row>
    <row r="1156" spans="2:7" x14ac:dyDescent="0.25">
      <c r="B1156" s="127"/>
      <c r="C1156" s="127"/>
      <c r="D1156" s="127"/>
      <c r="E1156" s="127"/>
      <c r="F1156" s="127"/>
      <c r="G1156" s="127"/>
    </row>
    <row r="1157" spans="2:7" x14ac:dyDescent="0.25">
      <c r="B1157" s="127"/>
      <c r="C1157" s="127"/>
      <c r="D1157" s="127"/>
      <c r="E1157" s="127"/>
      <c r="F1157" s="127"/>
      <c r="G1157" s="127"/>
    </row>
    <row r="1158" spans="2:7" x14ac:dyDescent="0.25">
      <c r="B1158" s="127"/>
      <c r="C1158" s="127"/>
      <c r="D1158" s="127"/>
      <c r="E1158" s="127"/>
      <c r="F1158" s="127"/>
      <c r="G1158" s="127"/>
    </row>
    <row r="1159" spans="2:7" x14ac:dyDescent="0.25">
      <c r="B1159" s="127"/>
      <c r="C1159" s="127"/>
      <c r="D1159" s="127"/>
      <c r="E1159" s="127"/>
      <c r="F1159" s="127"/>
      <c r="G1159" s="127"/>
    </row>
    <row r="1160" spans="2:7" x14ac:dyDescent="0.25">
      <c r="B1160" s="127"/>
      <c r="C1160" s="127"/>
      <c r="D1160" s="127"/>
      <c r="E1160" s="127"/>
      <c r="F1160" s="127"/>
      <c r="G1160" s="127"/>
    </row>
    <row r="1161" spans="2:7" x14ac:dyDescent="0.25">
      <c r="B1161" s="127"/>
      <c r="C1161" s="127"/>
      <c r="D1161" s="127"/>
      <c r="E1161" s="127"/>
      <c r="F1161" s="127"/>
      <c r="G1161" s="127"/>
    </row>
    <row r="1162" spans="2:7" x14ac:dyDescent="0.25">
      <c r="B1162" s="127"/>
      <c r="C1162" s="127"/>
      <c r="D1162" s="127"/>
      <c r="E1162" s="127"/>
      <c r="F1162" s="127"/>
      <c r="G1162" s="127"/>
    </row>
    <row r="1163" spans="2:7" x14ac:dyDescent="0.25">
      <c r="B1163" s="127"/>
      <c r="C1163" s="127"/>
      <c r="D1163" s="127"/>
      <c r="E1163" s="127"/>
      <c r="F1163" s="127"/>
      <c r="G1163" s="127"/>
    </row>
    <row r="1164" spans="2:7" x14ac:dyDescent="0.25">
      <c r="B1164" s="127"/>
      <c r="C1164" s="127"/>
      <c r="D1164" s="127"/>
      <c r="E1164" s="127"/>
      <c r="F1164" s="127"/>
      <c r="G1164" s="127"/>
    </row>
    <row r="1165" spans="2:7" x14ac:dyDescent="0.25">
      <c r="B1165" s="127"/>
      <c r="C1165" s="127"/>
      <c r="D1165" s="127"/>
      <c r="E1165" s="127"/>
      <c r="F1165" s="127"/>
      <c r="G1165" s="127"/>
    </row>
    <row r="1166" spans="2:7" x14ac:dyDescent="0.25">
      <c r="B1166" s="127"/>
      <c r="C1166" s="127"/>
      <c r="D1166" s="127"/>
      <c r="E1166" s="127"/>
      <c r="F1166" s="127"/>
      <c r="G1166" s="127"/>
    </row>
    <row r="1167" spans="2:7" x14ac:dyDescent="0.25">
      <c r="B1167" s="127"/>
      <c r="C1167" s="127"/>
      <c r="D1167" s="127"/>
      <c r="E1167" s="127"/>
      <c r="F1167" s="127"/>
      <c r="G1167" s="127"/>
    </row>
    <row r="1168" spans="2:7" x14ac:dyDescent="0.25">
      <c r="B1168" s="127"/>
      <c r="C1168" s="127"/>
      <c r="D1168" s="127"/>
      <c r="E1168" s="127"/>
      <c r="F1168" s="127"/>
      <c r="G1168" s="127"/>
    </row>
    <row r="1169" spans="2:7" x14ac:dyDescent="0.25">
      <c r="B1169" s="127"/>
      <c r="C1169" s="127"/>
      <c r="D1169" s="127"/>
      <c r="E1169" s="127"/>
      <c r="F1169" s="127"/>
      <c r="G1169" s="127"/>
    </row>
    <row r="1170" spans="2:7" x14ac:dyDescent="0.25">
      <c r="B1170" s="127"/>
      <c r="C1170" s="127"/>
      <c r="D1170" s="127"/>
      <c r="E1170" s="127"/>
      <c r="F1170" s="127"/>
      <c r="G1170" s="127"/>
    </row>
    <row r="1171" spans="2:7" x14ac:dyDescent="0.25">
      <c r="B1171" s="127"/>
      <c r="C1171" s="127"/>
      <c r="D1171" s="127"/>
      <c r="E1171" s="127"/>
      <c r="F1171" s="127"/>
      <c r="G1171" s="127"/>
    </row>
    <row r="1172" spans="2:7" x14ac:dyDescent="0.25">
      <c r="B1172" s="127"/>
      <c r="C1172" s="127"/>
      <c r="D1172" s="127"/>
      <c r="E1172" s="127"/>
      <c r="F1172" s="127"/>
      <c r="G1172" s="127"/>
    </row>
    <row r="1173" spans="2:7" x14ac:dyDescent="0.25">
      <c r="B1173" s="127"/>
      <c r="C1173" s="127"/>
      <c r="D1173" s="127"/>
      <c r="E1173" s="127"/>
      <c r="F1173" s="127"/>
      <c r="G1173" s="127"/>
    </row>
    <row r="1174" spans="2:7" x14ac:dyDescent="0.25">
      <c r="B1174" s="127"/>
      <c r="C1174" s="127"/>
      <c r="D1174" s="127"/>
      <c r="E1174" s="127"/>
      <c r="F1174" s="127"/>
      <c r="G1174" s="127"/>
    </row>
    <row r="1175" spans="2:7" x14ac:dyDescent="0.25">
      <c r="B1175" s="127"/>
      <c r="C1175" s="127"/>
      <c r="D1175" s="127"/>
      <c r="E1175" s="127"/>
      <c r="F1175" s="127"/>
      <c r="G1175" s="127"/>
    </row>
    <row r="1176" spans="2:7" x14ac:dyDescent="0.25">
      <c r="B1176" s="127"/>
      <c r="C1176" s="127"/>
      <c r="D1176" s="127"/>
      <c r="E1176" s="127"/>
      <c r="F1176" s="127"/>
      <c r="G1176" s="127"/>
    </row>
    <row r="1177" spans="2:7" x14ac:dyDescent="0.25">
      <c r="B1177" s="127"/>
      <c r="C1177" s="127"/>
      <c r="D1177" s="127"/>
      <c r="E1177" s="127"/>
      <c r="F1177" s="127"/>
      <c r="G1177" s="127"/>
    </row>
    <row r="1178" spans="2:7" x14ac:dyDescent="0.25">
      <c r="B1178" s="127"/>
      <c r="C1178" s="127"/>
      <c r="D1178" s="127"/>
      <c r="E1178" s="127"/>
      <c r="F1178" s="127"/>
      <c r="G1178" s="127"/>
    </row>
    <row r="1179" spans="2:7" x14ac:dyDescent="0.25">
      <c r="B1179" s="127"/>
      <c r="C1179" s="127"/>
      <c r="D1179" s="127"/>
      <c r="E1179" s="127"/>
      <c r="F1179" s="127"/>
      <c r="G1179" s="127"/>
    </row>
    <row r="1180" spans="2:7" x14ac:dyDescent="0.25">
      <c r="B1180" s="127"/>
      <c r="C1180" s="127"/>
      <c r="D1180" s="127"/>
      <c r="E1180" s="127"/>
      <c r="F1180" s="127"/>
      <c r="G1180" s="127"/>
    </row>
    <row r="1181" spans="2:7" x14ac:dyDescent="0.25">
      <c r="B1181" s="127"/>
      <c r="C1181" s="127"/>
      <c r="D1181" s="127"/>
      <c r="E1181" s="127"/>
      <c r="F1181" s="127"/>
      <c r="G1181" s="127"/>
    </row>
    <row r="1182" spans="2:7" x14ac:dyDescent="0.25">
      <c r="B1182" s="127"/>
      <c r="C1182" s="127"/>
      <c r="D1182" s="127"/>
      <c r="E1182" s="127"/>
      <c r="F1182" s="127"/>
      <c r="G1182" s="127"/>
    </row>
    <row r="1183" spans="2:7" x14ac:dyDescent="0.25">
      <c r="B1183" s="127"/>
      <c r="C1183" s="127"/>
      <c r="D1183" s="127"/>
      <c r="E1183" s="127"/>
      <c r="F1183" s="127"/>
      <c r="G1183" s="127"/>
    </row>
    <row r="1184" spans="2:7" x14ac:dyDescent="0.25">
      <c r="B1184" s="127"/>
      <c r="C1184" s="127"/>
      <c r="D1184" s="127"/>
      <c r="E1184" s="127"/>
      <c r="F1184" s="127"/>
      <c r="G1184" s="127"/>
    </row>
    <row r="1185" spans="2:7" x14ac:dyDescent="0.25">
      <c r="B1185" s="127"/>
      <c r="C1185" s="127"/>
      <c r="D1185" s="127"/>
      <c r="E1185" s="127"/>
      <c r="F1185" s="127"/>
      <c r="G1185" s="127"/>
    </row>
    <row r="1186" spans="2:7" x14ac:dyDescent="0.25">
      <c r="B1186" s="127"/>
      <c r="C1186" s="127"/>
      <c r="D1186" s="127"/>
      <c r="E1186" s="127"/>
      <c r="F1186" s="127"/>
      <c r="G1186" s="127"/>
    </row>
    <row r="1187" spans="2:7" x14ac:dyDescent="0.25">
      <c r="B1187" s="127"/>
      <c r="C1187" s="127"/>
      <c r="D1187" s="127"/>
      <c r="E1187" s="127"/>
      <c r="F1187" s="127"/>
      <c r="G1187" s="127"/>
    </row>
    <row r="1188" spans="2:7" x14ac:dyDescent="0.25">
      <c r="B1188" s="127"/>
      <c r="C1188" s="127"/>
      <c r="D1188" s="127"/>
      <c r="E1188" s="127"/>
      <c r="F1188" s="127"/>
      <c r="G1188" s="127"/>
    </row>
    <row r="1189" spans="2:7" x14ac:dyDescent="0.25">
      <c r="B1189" s="127"/>
      <c r="C1189" s="127"/>
      <c r="D1189" s="127"/>
      <c r="E1189" s="127"/>
      <c r="F1189" s="127"/>
      <c r="G1189" s="127"/>
    </row>
    <row r="1190" spans="2:7" x14ac:dyDescent="0.25">
      <c r="B1190" s="127"/>
      <c r="C1190" s="127"/>
      <c r="D1190" s="127"/>
      <c r="E1190" s="127"/>
      <c r="F1190" s="127"/>
      <c r="G1190" s="127"/>
    </row>
    <row r="1191" spans="2:7" x14ac:dyDescent="0.25">
      <c r="B1191" s="127"/>
      <c r="C1191" s="127"/>
      <c r="D1191" s="127"/>
      <c r="E1191" s="127"/>
      <c r="F1191" s="127"/>
      <c r="G1191" s="127"/>
    </row>
    <row r="1192" spans="2:7" x14ac:dyDescent="0.25">
      <c r="B1192" s="127"/>
      <c r="C1192" s="127"/>
      <c r="D1192" s="127"/>
      <c r="E1192" s="127"/>
      <c r="F1192" s="127"/>
      <c r="G1192" s="127"/>
    </row>
    <row r="1193" spans="2:7" x14ac:dyDescent="0.25">
      <c r="B1193" s="127"/>
      <c r="C1193" s="127"/>
      <c r="D1193" s="127"/>
      <c r="E1193" s="127"/>
      <c r="F1193" s="127"/>
      <c r="G1193" s="127"/>
    </row>
    <row r="1194" spans="2:7" x14ac:dyDescent="0.25">
      <c r="B1194" s="127"/>
      <c r="C1194" s="127"/>
      <c r="D1194" s="127"/>
      <c r="E1194" s="127"/>
      <c r="F1194" s="127"/>
      <c r="G1194" s="127"/>
    </row>
    <row r="1195" spans="2:7" x14ac:dyDescent="0.25">
      <c r="B1195" s="127"/>
      <c r="C1195" s="127"/>
      <c r="D1195" s="127"/>
      <c r="E1195" s="127"/>
      <c r="F1195" s="127"/>
      <c r="G1195" s="127"/>
    </row>
    <row r="1196" spans="2:7" x14ac:dyDescent="0.25">
      <c r="B1196" s="127"/>
      <c r="C1196" s="127"/>
      <c r="D1196" s="127"/>
      <c r="E1196" s="127"/>
      <c r="F1196" s="127"/>
      <c r="G1196" s="127"/>
    </row>
    <row r="1197" spans="2:7" x14ac:dyDescent="0.25">
      <c r="B1197" s="127"/>
      <c r="C1197" s="127"/>
      <c r="D1197" s="127"/>
      <c r="E1197" s="127"/>
      <c r="F1197" s="127"/>
      <c r="G1197" s="127"/>
    </row>
    <row r="1198" spans="2:7" x14ac:dyDescent="0.25">
      <c r="B1198" s="127"/>
      <c r="C1198" s="127"/>
      <c r="D1198" s="127"/>
      <c r="E1198" s="127"/>
      <c r="F1198" s="127"/>
      <c r="G1198" s="127"/>
    </row>
    <row r="1199" spans="2:7" x14ac:dyDescent="0.25">
      <c r="B1199" s="127"/>
      <c r="C1199" s="127"/>
      <c r="D1199" s="127"/>
      <c r="E1199" s="127"/>
      <c r="F1199" s="127"/>
      <c r="G1199" s="127"/>
    </row>
    <row r="1200" spans="2:7" x14ac:dyDescent="0.25">
      <c r="B1200" s="127"/>
      <c r="C1200" s="127"/>
      <c r="D1200" s="127"/>
      <c r="E1200" s="127"/>
      <c r="F1200" s="127"/>
      <c r="G1200" s="127"/>
    </row>
    <row r="1201" spans="2:7" x14ac:dyDescent="0.25">
      <c r="B1201" s="127"/>
      <c r="C1201" s="127"/>
      <c r="D1201" s="127"/>
      <c r="E1201" s="127"/>
      <c r="F1201" s="127"/>
      <c r="G1201" s="127"/>
    </row>
  </sheetData>
  <mergeCells count="4">
    <mergeCell ref="B150:D150"/>
    <mergeCell ref="B122:G143"/>
    <mergeCell ref="B57:G65"/>
    <mergeCell ref="B40:G40"/>
  </mergeCells>
  <conditionalFormatting sqref="G17 G33">
    <cfRule type="cellIs" dxfId="16" priority="20" operator="equal">
      <formula>"Enter Consumption Figure"</formula>
    </cfRule>
  </conditionalFormatting>
  <conditionalFormatting sqref="G28">
    <cfRule type="cellIs" dxfId="15" priority="18" operator="equal">
      <formula>"Enter Consumption Figure"</formula>
    </cfRule>
  </conditionalFormatting>
  <conditionalFormatting sqref="G25:G27">
    <cfRule type="cellIs" dxfId="14" priority="17" operator="equal">
      <formula>"Enter Consumption Figure"</formula>
    </cfRule>
  </conditionalFormatting>
  <conditionalFormatting sqref="G75:G87">
    <cfRule type="cellIs" dxfId="13" priority="16" operator="equal">
      <formula>"Enter Consumption Figure"</formula>
    </cfRule>
  </conditionalFormatting>
  <conditionalFormatting sqref="G52">
    <cfRule type="cellIs" dxfId="12" priority="15" operator="equal">
      <formula>"Enter Consumption Figure"</formula>
    </cfRule>
  </conditionalFormatting>
  <conditionalFormatting sqref="B52">
    <cfRule type="duplicateValues" dxfId="11" priority="14"/>
  </conditionalFormatting>
  <conditionalFormatting sqref="H92">
    <cfRule type="cellIs" dxfId="10" priority="13" operator="equal">
      <formula>"Enter Consumption Figure"</formula>
    </cfRule>
  </conditionalFormatting>
  <conditionalFormatting sqref="H93">
    <cfRule type="cellIs" dxfId="9" priority="12" operator="equal">
      <formula>"Enter Consumption Figure"</formula>
    </cfRule>
  </conditionalFormatting>
  <conditionalFormatting sqref="H94">
    <cfRule type="cellIs" dxfId="8" priority="11" operator="equal">
      <formula>"Enter Consumption Figure"</formula>
    </cfRule>
  </conditionalFormatting>
  <conditionalFormatting sqref="H95:H97">
    <cfRule type="cellIs" dxfId="7" priority="10" operator="equal">
      <formula>"Enter Consumption Figure"</formula>
    </cfRule>
  </conditionalFormatting>
  <conditionalFormatting sqref="H106">
    <cfRule type="cellIs" dxfId="6" priority="9" operator="equal">
      <formula>"Enter Consumption Figure"</formula>
    </cfRule>
  </conditionalFormatting>
  <conditionalFormatting sqref="H107">
    <cfRule type="cellIs" dxfId="5" priority="8" operator="equal">
      <formula>"Enter Consumption Figure"</formula>
    </cfRule>
  </conditionalFormatting>
  <conditionalFormatting sqref="H108">
    <cfRule type="cellIs" dxfId="4" priority="7" operator="equal">
      <formula>"Enter Consumption Figure"</formula>
    </cfRule>
  </conditionalFormatting>
  <conditionalFormatting sqref="H109">
    <cfRule type="cellIs" dxfId="3" priority="6" operator="equal">
      <formula>"Enter Consumption Figure"</formula>
    </cfRule>
  </conditionalFormatting>
  <conditionalFormatting sqref="H110:H112">
    <cfRule type="cellIs" dxfId="2" priority="5" operator="equal">
      <formula>"Enter Consumption Figure"</formula>
    </cfRule>
  </conditionalFormatting>
  <conditionalFormatting sqref="G18:G20">
    <cfRule type="cellIs" dxfId="1" priority="3" operator="equal">
      <formula>"Enter Consumption Figure"</formula>
    </cfRule>
  </conditionalFormatting>
  <conditionalFormatting sqref="G34:G35">
    <cfRule type="cellIs" dxfId="0" priority="1" operator="equal">
      <formula>"Enter Consumption Figure"</formula>
    </cfRule>
  </conditionalFormatting>
  <dataValidations count="3">
    <dataValidation type="custom" allowBlank="1" showInputMessage="1" showErrorMessage="1" errorTitle="Not a Valid Value" error="The data entered is not a valid value, please click the &quot;Retry&quot; button and enter the consumption figure in a number format." sqref="E17:E20 E52 E25:E28 F106:F116 E75:E87 F92:F101 G98:H101 G113:H116 E33:E35">
      <formula1>ISNUMBER(E17)</formula1>
    </dataValidation>
    <dataValidation allowBlank="1" showErrorMessage="1" promptTitle="Consumption Units" prompt="Please select whether Fleet data is reported in Miles or Litres" sqref="C36:G36"/>
    <dataValidation allowBlank="1" showInputMessage="1" showErrorMessage="1" errorTitle="Not a Valid Value" error="The data entered is not a valid value, please click the &quot;Retry&quot; button and enter the consumption figure in a number format." sqref="C98:D101 C113:D116"/>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0">
        <x14:dataValidation type="list" allowBlank="1" showInputMessage="1" showErrorMessage="1">
          <x14:formula1>
            <xm:f>'List Tab'!$X$4:$X$6</xm:f>
          </x14:formula1>
          <xm:sqref>D97</xm:sqref>
        </x14:dataValidation>
        <x14:dataValidation type="list" allowBlank="1" showInputMessage="1" showErrorMessage="1">
          <x14:formula1>
            <xm:f>'List Tab'!$V$4:$V$7</xm:f>
          </x14:formula1>
          <xm:sqref>D94:D96</xm:sqref>
        </x14:dataValidation>
        <x14:dataValidation type="list" allowBlank="1" showInputMessage="1" showErrorMessage="1">
          <x14:formula1>
            <xm:f>'List Tab'!$AL$4:$AL$8</xm:f>
          </x14:formula1>
          <xm:sqref>D112</xm:sqref>
        </x14:dataValidation>
        <x14:dataValidation type="list" allowBlank="1" showInputMessage="1" showErrorMessage="1">
          <x14:formula1>
            <xm:f>'List Tab'!$AJ$4:$AJ$8</xm:f>
          </x14:formula1>
          <xm:sqref>D111</xm:sqref>
        </x14:dataValidation>
        <x14:dataValidation type="list" allowBlank="1" showInputMessage="1" showErrorMessage="1">
          <x14:formula1>
            <xm:f>'List Tab'!$AH$4:$AH$8</xm:f>
          </x14:formula1>
          <xm:sqref>D110</xm:sqref>
        </x14:dataValidation>
        <x14:dataValidation type="list" allowBlank="1" showInputMessage="1" showErrorMessage="1">
          <x14:formula1>
            <xm:f>'List Tab'!$AF$4:$AF$7</xm:f>
          </x14:formula1>
          <xm:sqref>D109</xm:sqref>
        </x14:dataValidation>
        <x14:dataValidation type="list" allowBlank="1" showInputMessage="1" showErrorMessage="1">
          <x14:formula1>
            <xm:f>'List Tab'!$AD$4:$AD$9</xm:f>
          </x14:formula1>
          <xm:sqref>D108</xm:sqref>
        </x14:dataValidation>
        <x14:dataValidation type="list" allowBlank="1" showInputMessage="1" showErrorMessage="1">
          <x14:formula1>
            <xm:f>'List Tab'!$AB$4:$AB$8</xm:f>
          </x14:formula1>
          <xm:sqref>D107</xm:sqref>
        </x14:dataValidation>
        <x14:dataValidation type="list" allowBlank="1" showInputMessage="1" showErrorMessage="1">
          <x14:formula1>
            <xm:f>'List Tab'!$Z$4:$Z$8</xm:f>
          </x14:formula1>
          <xm:sqref>D106</xm:sqref>
        </x14:dataValidation>
        <x14:dataValidation type="list" allowBlank="1" showInputMessage="1" showErrorMessage="1" error="Please select consumption units" promptTitle="Consumption Units" prompt="Please select whether Fleet data is reported in Miles or Litres">
          <x14:formula1>
            <xm:f>'List Tab'!$R$4:$R$5</xm:f>
          </x14:formula1>
          <xm:sqref>C33:C35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FDB00"/>
  </sheetPr>
  <dimension ref="B1:I101"/>
  <sheetViews>
    <sheetView showGridLines="0" tabSelected="1" zoomScale="80" zoomScaleNormal="80" workbookViewId="0">
      <selection activeCell="G17" sqref="G16:G17"/>
    </sheetView>
  </sheetViews>
  <sheetFormatPr defaultColWidth="8.796875" defaultRowHeight="13.8" x14ac:dyDescent="0.25"/>
  <cols>
    <col min="2" max="2" width="18.796875" bestFit="1" customWidth="1"/>
    <col min="3" max="3" width="33.69921875" bestFit="1" customWidth="1"/>
    <col min="4" max="4" width="47.09765625" bestFit="1" customWidth="1"/>
    <col min="5" max="5" width="13.69921875" bestFit="1" customWidth="1"/>
    <col min="6" max="6" width="29.09765625" bestFit="1" customWidth="1"/>
    <col min="7" max="7" width="18.796875" bestFit="1" customWidth="1"/>
    <col min="8" max="8" width="18" bestFit="1" customWidth="1"/>
    <col min="9" max="9" width="57.09765625" bestFit="1" customWidth="1"/>
    <col min="10" max="10" width="10.296875" bestFit="1" customWidth="1"/>
    <col min="11" max="11" width="13.59765625" bestFit="1" customWidth="1"/>
    <col min="12" max="12" width="13.59765625" customWidth="1"/>
  </cols>
  <sheetData>
    <row r="1" spans="2:9" s="1" customFormat="1" x14ac:dyDescent="0.25"/>
    <row r="2" spans="2:9" s="1" customFormat="1" x14ac:dyDescent="0.25"/>
    <row r="3" spans="2:9" s="1" customFormat="1" x14ac:dyDescent="0.25"/>
    <row r="4" spans="2:9" s="1" customFormat="1" x14ac:dyDescent="0.25">
      <c r="G4"/>
      <c r="H4"/>
      <c r="I4"/>
    </row>
    <row r="5" spans="2:9" s="1" customFormat="1" x14ac:dyDescent="0.25">
      <c r="G5"/>
      <c r="H5"/>
      <c r="I5"/>
    </row>
    <row r="8" spans="2:9" x14ac:dyDescent="0.25">
      <c r="B8" s="5" t="s">
        <v>462</v>
      </c>
    </row>
    <row r="9" spans="2:9" ht="14.4" thickBot="1" x14ac:dyDescent="0.3"/>
    <row r="10" spans="2:9" ht="41.4" x14ac:dyDescent="0.25">
      <c r="B10" s="20" t="s">
        <v>0</v>
      </c>
      <c r="C10" s="21" t="s">
        <v>451</v>
      </c>
      <c r="D10" s="21" t="s">
        <v>552</v>
      </c>
      <c r="E10" s="22" t="s">
        <v>454</v>
      </c>
    </row>
    <row r="11" spans="2:9" x14ac:dyDescent="0.25">
      <c r="B11" s="226" t="s">
        <v>43</v>
      </c>
      <c r="C11" s="16" t="str">
        <f>'Scope 1'!$B$14</f>
        <v>Heating</v>
      </c>
      <c r="D11" s="32">
        <f>SUM('Scope 1'!G17:G19)</f>
        <v>6.9635159999999994</v>
      </c>
      <c r="E11" s="33">
        <f>IFERROR((D11/$D$29),0)</f>
        <v>6.2943951647004542E-3</v>
      </c>
    </row>
    <row r="12" spans="2:9" x14ac:dyDescent="0.25">
      <c r="B12" s="227"/>
      <c r="C12" s="16" t="str">
        <f>'Scope 1'!$B$21</f>
        <v>Fugitive Emissions</v>
      </c>
      <c r="D12" s="32">
        <f>SUM('Scope 1'!G24:G31)</f>
        <v>0</v>
      </c>
      <c r="E12" s="33">
        <f t="shared" ref="E12:E28" si="0">IFERROR((D12/$D$29),0)</f>
        <v>0</v>
      </c>
    </row>
    <row r="13" spans="2:9" x14ac:dyDescent="0.25">
      <c r="B13" s="227"/>
      <c r="C13" s="16" t="str">
        <f>'Scope 1'!B33</f>
        <v>IDB Pumps (static and mobile)</v>
      </c>
      <c r="D13" s="32">
        <f>SUM('Scope 1'!G36:G37)</f>
        <v>418.47408000000001</v>
      </c>
      <c r="E13" s="33">
        <f t="shared" si="0"/>
        <v>0.3782631110066339</v>
      </c>
    </row>
    <row r="14" spans="2:9" x14ac:dyDescent="0.25">
      <c r="B14" s="227"/>
      <c r="C14" s="16" t="str">
        <f>'Scope 1'!B39</f>
        <v>IDB Passenger Vehicles</v>
      </c>
      <c r="D14" s="32">
        <f>SUM('Scope 1'!G42:G44)</f>
        <v>7.3802560000000001</v>
      </c>
      <c r="E14" s="33">
        <f t="shared" si="0"/>
        <v>6.6710908226033398E-3</v>
      </c>
    </row>
    <row r="15" spans="2:9" x14ac:dyDescent="0.25">
      <c r="B15" s="228"/>
      <c r="C15" s="16" t="str">
        <f>'Scope 1'!B46</f>
        <v>Plant &amp; machinery</v>
      </c>
      <c r="D15" s="32">
        <f>SUM('Scope 1'!G49:G51)</f>
        <v>144.69120000000001</v>
      </c>
      <c r="E15" s="33">
        <f t="shared" si="0"/>
        <v>0.13078789359494636</v>
      </c>
    </row>
    <row r="16" spans="2:9" x14ac:dyDescent="0.25">
      <c r="B16" s="226" t="s">
        <v>44</v>
      </c>
      <c r="C16" s="16" t="str">
        <f>'Scope 2'!B15</f>
        <v>Electricity - Buildings &amp; telemetry</v>
      </c>
      <c r="D16" s="32">
        <f>SUM('Scope 2'!G18:G20)</f>
        <v>5.1611399999999996</v>
      </c>
      <c r="E16" s="33">
        <f t="shared" si="0"/>
        <v>4.6652085900774987E-3</v>
      </c>
    </row>
    <row r="17" spans="2:7" x14ac:dyDescent="0.25">
      <c r="B17" s="227"/>
      <c r="C17" s="16" t="str">
        <f>'Scope 2'!B22</f>
        <v>Electricity - Electric Pumps</v>
      </c>
      <c r="D17" s="32">
        <f>SUM('Scope 2'!G25)</f>
        <v>253.42000879999998</v>
      </c>
      <c r="E17" s="33">
        <f t="shared" si="0"/>
        <v>0.229069004512816</v>
      </c>
    </row>
    <row r="18" spans="2:7" x14ac:dyDescent="0.25">
      <c r="B18" s="228"/>
      <c r="C18" s="16" t="s">
        <v>764</v>
      </c>
      <c r="D18" s="32">
        <f>'Scope 2'!G30</f>
        <v>0.74662437000000004</v>
      </c>
      <c r="E18" s="33">
        <f t="shared" si="0"/>
        <v>6.7488160067062718E-4</v>
      </c>
    </row>
    <row r="19" spans="2:7" x14ac:dyDescent="0.25">
      <c r="B19" s="226" t="s">
        <v>41</v>
      </c>
      <c r="C19" s="16" t="str">
        <f>'Scope 3'!B15</f>
        <v>Business Mileage - Car</v>
      </c>
      <c r="D19" s="32">
        <f>SUM('Scope 3'!G18:G21)</f>
        <v>19.223136250000003</v>
      </c>
      <c r="E19" s="33">
        <f t="shared" si="0"/>
        <v>1.7375994520925642E-2</v>
      </c>
    </row>
    <row r="20" spans="2:7" x14ac:dyDescent="0.25">
      <c r="B20" s="227"/>
      <c r="C20" s="16" t="str">
        <f>'Scope 3'!B23</f>
        <v>Business Travel - Other</v>
      </c>
      <c r="D20" s="32">
        <f>SUM('Scope 3'!G26:G27)</f>
        <v>0.19321125954010002</v>
      </c>
      <c r="E20" s="33">
        <f t="shared" si="0"/>
        <v>1.7464568442362882E-4</v>
      </c>
    </row>
    <row r="21" spans="2:7" x14ac:dyDescent="0.25">
      <c r="B21" s="227"/>
      <c r="C21" s="19" t="str">
        <f>'Scope 3'!B29</f>
        <v>Staff Commuting</v>
      </c>
      <c r="D21" s="34">
        <f>SUM('Scope 3'!G32:G39)</f>
        <v>22.395239480000001</v>
      </c>
      <c r="E21" s="33">
        <f t="shared" si="0"/>
        <v>2.0243291908171205E-2</v>
      </c>
    </row>
    <row r="22" spans="2:7" x14ac:dyDescent="0.25">
      <c r="B22" s="227"/>
      <c r="C22" s="16" t="str">
        <f>'Scope 3'!B41</f>
        <v>Transmission &amp; Distribution Losses</v>
      </c>
      <c r="D22" s="34">
        <f>SUM('Scope 3'!G44)</f>
        <v>22.918583896000001</v>
      </c>
      <c r="E22" s="33">
        <f t="shared" si="0"/>
        <v>2.0716348416053632E-2</v>
      </c>
    </row>
    <row r="23" spans="2:7" x14ac:dyDescent="0.25">
      <c r="B23" s="227"/>
      <c r="C23" s="16" t="str">
        <f>'Scope 3'!B46</f>
        <v>Water</v>
      </c>
      <c r="D23" s="34">
        <f>SUM('Scope 3'!G49:G50)</f>
        <v>0.63150000000000006</v>
      </c>
      <c r="E23" s="33">
        <f t="shared" si="0"/>
        <v>5.7081947489003222E-4</v>
      </c>
    </row>
    <row r="24" spans="2:7" x14ac:dyDescent="0.25">
      <c r="B24" s="227"/>
      <c r="C24" s="19" t="str">
        <f>'Scope 3'!B52</f>
        <v>Transportation</v>
      </c>
      <c r="D24" s="34">
        <f>SUM('Scope 3'!G55:G57)</f>
        <v>1.2886520800000001</v>
      </c>
      <c r="E24" s="33">
        <f t="shared" si="0"/>
        <v>1.1648261340008674E-3</v>
      </c>
    </row>
    <row r="25" spans="2:7" x14ac:dyDescent="0.25">
      <c r="B25" s="227"/>
      <c r="C25" s="19" t="str">
        <f>'Scope 3'!B59</f>
        <v>Operations</v>
      </c>
      <c r="D25" s="34">
        <f>SUM('Scope 3'!G62:G67)</f>
        <v>33.154539999999997</v>
      </c>
      <c r="E25" s="33">
        <f t="shared" si="0"/>
        <v>2.9968736521014356E-2</v>
      </c>
    </row>
    <row r="26" spans="2:7" x14ac:dyDescent="0.25">
      <c r="B26" s="227"/>
      <c r="C26" s="19" t="str">
        <f>'Scope 3'!B69</f>
        <v>Administration</v>
      </c>
      <c r="D26" s="34">
        <f>SUM('Scope 3'!G72:G81)</f>
        <v>65.819290000000009</v>
      </c>
      <c r="E26" s="33">
        <f t="shared" si="0"/>
        <v>5.9494746722778699E-2</v>
      </c>
    </row>
    <row r="27" spans="2:7" x14ac:dyDescent="0.25">
      <c r="B27" s="227"/>
      <c r="C27" s="19" t="str">
        <f>'Scope 3'!B83</f>
        <v>New structures and improvements</v>
      </c>
      <c r="D27" s="34">
        <f>SUM('Scope 3'!G86:G89)</f>
        <v>78.76558</v>
      </c>
      <c r="E27" s="33">
        <f t="shared" si="0"/>
        <v>7.1197034069689344E-2</v>
      </c>
    </row>
    <row r="28" spans="2:7" x14ac:dyDescent="0.25">
      <c r="B28" s="228"/>
      <c r="C28" s="16" t="s">
        <v>579</v>
      </c>
      <c r="D28" s="32">
        <f>SUM('Outsourced Scope 3'!G17+'Outsourced Scope 3'!G33+'Outsourced Scope 3'!G52)</f>
        <v>25.077672499999998</v>
      </c>
      <c r="E28" s="33">
        <f t="shared" si="0"/>
        <v>2.2667971255604432E-2</v>
      </c>
    </row>
    <row r="29" spans="2:7" ht="14.4" thickBot="1" x14ac:dyDescent="0.3">
      <c r="B29" s="229" t="s">
        <v>453</v>
      </c>
      <c r="C29" s="230"/>
      <c r="D29" s="144">
        <f>SUM(D11:D28)</f>
        <v>1106.3042306355401</v>
      </c>
      <c r="E29" s="145">
        <f>SUM(E11:E28)</f>
        <v>0.99999999999999978</v>
      </c>
    </row>
    <row r="30" spans="2:7" x14ac:dyDescent="0.25">
      <c r="B30" s="5" t="s">
        <v>549</v>
      </c>
    </row>
    <row r="31" spans="2:7" ht="14.4" thickBot="1" x14ac:dyDescent="0.3"/>
    <row r="32" spans="2:7" ht="30.6" thickBot="1" x14ac:dyDescent="0.3">
      <c r="B32" s="23" t="s">
        <v>0</v>
      </c>
      <c r="C32" s="45" t="s">
        <v>451</v>
      </c>
      <c r="D32" s="44" t="s">
        <v>52</v>
      </c>
      <c r="E32" s="46" t="s">
        <v>552</v>
      </c>
      <c r="F32" s="44" t="s">
        <v>491</v>
      </c>
      <c r="G32" s="47" t="s">
        <v>454</v>
      </c>
    </row>
    <row r="33" spans="2:7" ht="14.4" thickBot="1" x14ac:dyDescent="0.3">
      <c r="B33" s="223" t="s">
        <v>43</v>
      </c>
      <c r="C33" s="181" t="str">
        <f>'Scope 1'!$B$14</f>
        <v>Heating</v>
      </c>
      <c r="D33" s="182" t="str">
        <f>'Scope 1'!B17</f>
        <v>Natural Gas</v>
      </c>
      <c r="E33" s="170">
        <f>'Scope 1'!G17</f>
        <v>6.9635159999999994</v>
      </c>
      <c r="F33" s="157">
        <f>IFERROR((E33/$D$11),0)</f>
        <v>1</v>
      </c>
      <c r="G33" s="158">
        <f t="shared" ref="G33:G47" si="1">IFERROR((E33/D$29),0)</f>
        <v>6.2943951647004542E-3</v>
      </c>
    </row>
    <row r="34" spans="2:7" x14ac:dyDescent="0.25">
      <c r="B34" s="224"/>
      <c r="C34" s="220" t="str">
        <f>'Scope 1'!B21</f>
        <v>Fugitive Emissions</v>
      </c>
      <c r="D34" s="183" t="s">
        <v>567</v>
      </c>
      <c r="E34" s="160" t="str">
        <f>'Scope 1'!G24</f>
        <v>Enter Consumption Figure</v>
      </c>
      <c r="F34" s="184">
        <f>IFERROR((E34/$D$12),0)</f>
        <v>0</v>
      </c>
      <c r="G34" s="36">
        <f t="shared" si="1"/>
        <v>0</v>
      </c>
    </row>
    <row r="35" spans="2:7" x14ac:dyDescent="0.25">
      <c r="B35" s="224"/>
      <c r="C35" s="221"/>
      <c r="D35" s="168" t="s">
        <v>556</v>
      </c>
      <c r="E35" s="161" t="str">
        <f>'Scope 1'!G25</f>
        <v>Enter Consumption Figure</v>
      </c>
      <c r="F35" s="155">
        <f t="shared" ref="F35:F41" si="2">IFERROR((E35/$D$12),0)</f>
        <v>0</v>
      </c>
      <c r="G35" s="33">
        <f t="shared" si="1"/>
        <v>0</v>
      </c>
    </row>
    <row r="36" spans="2:7" x14ac:dyDescent="0.25">
      <c r="B36" s="224"/>
      <c r="C36" s="221"/>
      <c r="D36" s="168" t="s">
        <v>565</v>
      </c>
      <c r="E36" s="161" t="str">
        <f>'Scope 1'!G26</f>
        <v>Enter Consumption Figure</v>
      </c>
      <c r="F36" s="155">
        <f t="shared" si="2"/>
        <v>0</v>
      </c>
      <c r="G36" s="33">
        <f t="shared" si="1"/>
        <v>0</v>
      </c>
    </row>
    <row r="37" spans="2:7" x14ac:dyDescent="0.25">
      <c r="B37" s="224"/>
      <c r="C37" s="221"/>
      <c r="D37" s="169" t="str">
        <f>'Scope 1'!B27</f>
        <v>Other Please Specify</v>
      </c>
      <c r="E37" s="161">
        <f>'Scope 1'!G27</f>
        <v>0</v>
      </c>
      <c r="F37" s="155">
        <f t="shared" si="2"/>
        <v>0</v>
      </c>
      <c r="G37" s="33">
        <f t="shared" si="1"/>
        <v>0</v>
      </c>
    </row>
    <row r="38" spans="2:7" x14ac:dyDescent="0.25">
      <c r="B38" s="224"/>
      <c r="C38" s="221"/>
      <c r="D38" s="169" t="str">
        <f>'Scope 1'!B28</f>
        <v>Other Please Specify</v>
      </c>
      <c r="E38" s="161">
        <f>'Scope 1'!G28</f>
        <v>0</v>
      </c>
      <c r="F38" s="155">
        <f t="shared" si="2"/>
        <v>0</v>
      </c>
      <c r="G38" s="33">
        <f t="shared" si="1"/>
        <v>0</v>
      </c>
    </row>
    <row r="39" spans="2:7" x14ac:dyDescent="0.25">
      <c r="B39" s="224"/>
      <c r="C39" s="221"/>
      <c r="D39" s="169" t="str">
        <f>'Scope 1'!B29</f>
        <v>Other Please Specify</v>
      </c>
      <c r="E39" s="161">
        <f>'Scope 1'!G29</f>
        <v>0</v>
      </c>
      <c r="F39" s="155">
        <f t="shared" si="2"/>
        <v>0</v>
      </c>
      <c r="G39" s="33">
        <f t="shared" si="1"/>
        <v>0</v>
      </c>
    </row>
    <row r="40" spans="2:7" x14ac:dyDescent="0.25">
      <c r="B40" s="224"/>
      <c r="C40" s="221"/>
      <c r="D40" s="169" t="str">
        <f>'Scope 1'!B30</f>
        <v>Other Please Specify</v>
      </c>
      <c r="E40" s="161">
        <f>'Scope 1'!G30</f>
        <v>0</v>
      </c>
      <c r="F40" s="155">
        <f t="shared" si="2"/>
        <v>0</v>
      </c>
      <c r="G40" s="33">
        <f t="shared" si="1"/>
        <v>0</v>
      </c>
    </row>
    <row r="41" spans="2:7" ht="14.4" thickBot="1" x14ac:dyDescent="0.3">
      <c r="B41" s="224"/>
      <c r="C41" s="222"/>
      <c r="D41" s="167" t="str">
        <f>'Scope 1'!B31</f>
        <v>Other Please Specify</v>
      </c>
      <c r="E41" s="166">
        <f>'Scope 1'!G31</f>
        <v>0</v>
      </c>
      <c r="F41" s="37">
        <f t="shared" si="2"/>
        <v>0</v>
      </c>
      <c r="G41" s="38">
        <f t="shared" si="1"/>
        <v>0</v>
      </c>
    </row>
    <row r="42" spans="2:7" ht="14.4" thickBot="1" x14ac:dyDescent="0.3">
      <c r="B42" s="224"/>
      <c r="C42" s="185" t="str">
        <f>'Scope 1'!B33</f>
        <v>IDB Pumps (static and mobile)</v>
      </c>
      <c r="D42" s="189" t="str">
        <f>'Scope 1'!B36</f>
        <v>Diesel (average biofuel blend)</v>
      </c>
      <c r="E42" s="170">
        <f>'Scope 1'!G36</f>
        <v>418.47408000000001</v>
      </c>
      <c r="F42" s="157">
        <f>IFERROR((E42/$D$13),0)</f>
        <v>1</v>
      </c>
      <c r="G42" s="158">
        <f t="shared" si="1"/>
        <v>0.3782631110066339</v>
      </c>
    </row>
    <row r="43" spans="2:7" x14ac:dyDescent="0.25">
      <c r="B43" s="224"/>
      <c r="C43" s="220" t="str">
        <f>'Scope 1'!B39</f>
        <v>IDB Passenger Vehicles</v>
      </c>
      <c r="D43" s="186" t="str">
        <f>'Scope 1'!B42:B44</f>
        <v>Petrol (average biofuel blend)</v>
      </c>
      <c r="E43" s="190">
        <f>'Scope 1'!G42</f>
        <v>5.3179040000000004</v>
      </c>
      <c r="F43" s="35">
        <f>IFERROR((E43/$D$14),0)</f>
        <v>0.72055820285908789</v>
      </c>
      <c r="G43" s="36">
        <f t="shared" si="1"/>
        <v>4.806909214244817E-3</v>
      </c>
    </row>
    <row r="44" spans="2:7" x14ac:dyDescent="0.25">
      <c r="B44" s="224"/>
      <c r="C44" s="221"/>
      <c r="D44" s="187">
        <f>'Scope 1'!B43:B45</f>
        <v>0</v>
      </c>
      <c r="E44" s="191">
        <f>'Scope 1'!G43</f>
        <v>2.0623519999999997</v>
      </c>
      <c r="F44" s="39">
        <f t="shared" ref="F44:F45" si="3">IFERROR((E44/$D$14),0)</f>
        <v>0.27944179714091216</v>
      </c>
      <c r="G44" s="156">
        <f t="shared" si="1"/>
        <v>1.8641816083585232E-3</v>
      </c>
    </row>
    <row r="45" spans="2:7" ht="14.4" thickBot="1" x14ac:dyDescent="0.3">
      <c r="B45" s="224"/>
      <c r="C45" s="222"/>
      <c r="D45" s="188">
        <f>'Scope 1'!B44:B46</f>
        <v>0</v>
      </c>
      <c r="E45" s="192">
        <f>'Scope 1'!G44</f>
        <v>0</v>
      </c>
      <c r="F45" s="159">
        <f t="shared" si="3"/>
        <v>0</v>
      </c>
      <c r="G45" s="38">
        <f t="shared" si="1"/>
        <v>0</v>
      </c>
    </row>
    <row r="46" spans="2:7" ht="14.4" thickBot="1" x14ac:dyDescent="0.3">
      <c r="B46" s="224"/>
      <c r="C46" s="185" t="str">
        <f>'Scope 1'!B46</f>
        <v>Plant &amp; machinery</v>
      </c>
      <c r="D46" s="189" t="str">
        <f>'Scope 1'!B49</f>
        <v>Other Vehicles - Diesel</v>
      </c>
      <c r="E46" s="170">
        <f>'Scope 1'!G49</f>
        <v>144.69120000000001</v>
      </c>
      <c r="F46" s="157">
        <f>IFERROR((E46/$D$15),0)</f>
        <v>1</v>
      </c>
      <c r="G46" s="158">
        <f t="shared" si="1"/>
        <v>0.13078789359494636</v>
      </c>
    </row>
    <row r="47" spans="2:7" x14ac:dyDescent="0.25">
      <c r="B47" s="223" t="s">
        <v>44</v>
      </c>
      <c r="C47" s="220" t="str">
        <f>'Scope 2'!B15</f>
        <v>Electricity - Buildings &amp; telemetry</v>
      </c>
      <c r="D47" s="186" t="str">
        <f>'Scope 2'!B18</f>
        <v>Electricity (Offices)</v>
      </c>
      <c r="E47" s="190">
        <f>'Scope 2'!G18</f>
        <v>1.5295799999999999</v>
      </c>
      <c r="F47" s="35">
        <f>IFERROR((E47/$D$16),0)</f>
        <v>0.29636475662353667</v>
      </c>
      <c r="G47" s="36">
        <f t="shared" si="1"/>
        <v>1.3826034083963504E-3</v>
      </c>
    </row>
    <row r="48" spans="2:7" x14ac:dyDescent="0.25">
      <c r="B48" s="224"/>
      <c r="C48" s="221"/>
      <c r="D48" s="187" t="str">
        <f>'Scope 2'!B19</f>
        <v>Electricity (Depot)</v>
      </c>
      <c r="E48" s="191">
        <f>'Scope 2'!G19</f>
        <v>1.7172000000000001</v>
      </c>
      <c r="F48" s="39">
        <f t="shared" ref="F48:F49" si="4">IFERROR((E48/$D$16),0)</f>
        <v>0.3327171903881701</v>
      </c>
      <c r="G48" s="156">
        <f t="shared" ref="G48:G49" si="5">IFERROR((E48/D$29),0)</f>
        <v>1.5521950946653417E-3</v>
      </c>
    </row>
    <row r="49" spans="2:7" ht="14.4" thickBot="1" x14ac:dyDescent="0.3">
      <c r="B49" s="224"/>
      <c r="C49" s="222" t="str">
        <f>'Scope 2'!$B$15</f>
        <v>Electricity - Buildings &amp; telemetry</v>
      </c>
      <c r="D49" s="188" t="str">
        <f>'Scope 2'!B20</f>
        <v>Electricity (Pumping stations)</v>
      </c>
      <c r="E49" s="192">
        <f>'Scope 2'!G20</f>
        <v>1.9143599999999998</v>
      </c>
      <c r="F49" s="159">
        <f t="shared" si="4"/>
        <v>0.37091805298829328</v>
      </c>
      <c r="G49" s="38">
        <f t="shared" si="5"/>
        <v>1.7304100870158066E-3</v>
      </c>
    </row>
    <row r="50" spans="2:7" ht="14.4" thickBot="1" x14ac:dyDescent="0.3">
      <c r="B50" s="224"/>
      <c r="C50" s="185" t="str">
        <f>'Scope 2'!B22</f>
        <v>Electricity - Electric Pumps</v>
      </c>
      <c r="D50" s="189" t="str">
        <f>'Scope 2'!B25</f>
        <v>Electricity</v>
      </c>
      <c r="E50" s="170">
        <f>'Scope 2'!G25</f>
        <v>253.42000879999998</v>
      </c>
      <c r="F50" s="157">
        <f>IFERROR((E50/$D$17),0)</f>
        <v>1</v>
      </c>
      <c r="G50" s="158">
        <f t="shared" ref="G50:G97" si="6">IFERROR((E50/D$29),0)</f>
        <v>0.229069004512816</v>
      </c>
    </row>
    <row r="51" spans="2:7" ht="14.4" thickBot="1" x14ac:dyDescent="0.3">
      <c r="B51" s="225"/>
      <c r="C51" s="185" t="s">
        <v>764</v>
      </c>
      <c r="D51" s="189" t="s">
        <v>765</v>
      </c>
      <c r="E51" s="170">
        <f>'Scope 2'!G30</f>
        <v>0.74662437000000004</v>
      </c>
      <c r="F51" s="157">
        <f>IFERROR((E51/$D$18),0)</f>
        <v>1</v>
      </c>
      <c r="G51" s="158">
        <f>IFERROR((E51/D$29),0)</f>
        <v>6.7488160067062718E-4</v>
      </c>
    </row>
    <row r="52" spans="2:7" x14ac:dyDescent="0.25">
      <c r="B52" s="223" t="s">
        <v>41</v>
      </c>
      <c r="C52" s="220" t="str">
        <f>'Scope 3'!B15</f>
        <v>Business Mileage - Car</v>
      </c>
      <c r="D52" s="193" t="str">
        <f>'Scope 3'!B18</f>
        <v>Medium Petrol Car 1.4 - 2.0 litre</v>
      </c>
      <c r="E52" s="160">
        <f>'Scope 3'!G18</f>
        <v>2.2830451200000001</v>
      </c>
      <c r="F52" s="184">
        <f>IFERROR((E52/$D$19),0)</f>
        <v>0.11876548604289271</v>
      </c>
      <c r="G52" s="36">
        <f t="shared" si="6"/>
        <v>2.0636684347563744E-3</v>
      </c>
    </row>
    <row r="53" spans="2:7" x14ac:dyDescent="0.25">
      <c r="B53" s="224"/>
      <c r="C53" s="221"/>
      <c r="D53" s="169" t="str">
        <f>'Scope 3'!B19</f>
        <v>Large Petrol Car &gt; 2.0 litre</v>
      </c>
      <c r="E53" s="161">
        <f>'Scope 3'!G19</f>
        <v>8.4829071799999998</v>
      </c>
      <c r="F53" s="155">
        <f>IFERROR((E53/$D$19),0)</f>
        <v>0.44128632652229149</v>
      </c>
      <c r="G53" s="33">
        <f t="shared" si="6"/>
        <v>7.6677887918107411E-3</v>
      </c>
    </row>
    <row r="54" spans="2:7" ht="14.4" thickBot="1" x14ac:dyDescent="0.3">
      <c r="B54" s="224"/>
      <c r="C54" s="222"/>
      <c r="D54" s="169" t="str">
        <f>'Scope 3'!B20</f>
        <v>Medium Diesel Car 1.7 - 2.0 litre</v>
      </c>
      <c r="E54" s="162">
        <f>'Scope 3'!G20</f>
        <v>8.457183950000001</v>
      </c>
      <c r="F54" s="155">
        <f>IFERROR((E54/$D$19),0)</f>
        <v>0.43994818743481567</v>
      </c>
      <c r="G54" s="156">
        <f t="shared" si="6"/>
        <v>7.6445372943585253E-3</v>
      </c>
    </row>
    <row r="55" spans="2:7" x14ac:dyDescent="0.25">
      <c r="B55" s="224"/>
      <c r="C55" s="220" t="str">
        <f>'Scope 3'!B23</f>
        <v>Business Travel - Other</v>
      </c>
      <c r="D55" s="193" t="str">
        <f>'Scope 3'!B26</f>
        <v>National Rail</v>
      </c>
      <c r="E55" s="160">
        <f>'Scope 3'!G26</f>
        <v>1.2595401E-6</v>
      </c>
      <c r="F55" s="184">
        <f>IFERROR((E55/$D$20),0)</f>
        <v>6.5189787748295731E-6</v>
      </c>
      <c r="G55" s="36">
        <f t="shared" si="6"/>
        <v>1.1385115098732202E-9</v>
      </c>
    </row>
    <row r="56" spans="2:7" ht="14.4" thickBot="1" x14ac:dyDescent="0.3">
      <c r="B56" s="224"/>
      <c r="C56" s="222"/>
      <c r="D56" s="167" t="str">
        <f>'Scope 3'!B27</f>
        <v>Hotel stay UK</v>
      </c>
      <c r="E56" s="166">
        <f>'Scope 3'!G27</f>
        <v>0.19321000000000002</v>
      </c>
      <c r="F56" s="37">
        <f>IFERROR((E56/$D$20),0)</f>
        <v>0.99999348102122521</v>
      </c>
      <c r="G56" s="38">
        <f t="shared" si="6"/>
        <v>1.7464454591211895E-4</v>
      </c>
    </row>
    <row r="57" spans="2:7" x14ac:dyDescent="0.25">
      <c r="B57" s="224"/>
      <c r="C57" s="220" t="str">
        <f>'Scope 3'!B29</f>
        <v>Staff Commuting</v>
      </c>
      <c r="D57" s="193" t="str">
        <f>'Scope 3'!B32</f>
        <v>Small Petrol Car  ≤ 1.4 litre</v>
      </c>
      <c r="E57" s="160">
        <f>'Scope 3'!G32</f>
        <v>2.46543</v>
      </c>
      <c r="F57" s="184">
        <f>IFERROR((E57/$D$21),0)</f>
        <v>0.11008723537882882</v>
      </c>
      <c r="G57" s="36">
        <f t="shared" si="6"/>
        <v>2.2285280411371844E-3</v>
      </c>
    </row>
    <row r="58" spans="2:7" x14ac:dyDescent="0.25">
      <c r="B58" s="224"/>
      <c r="C58" s="221"/>
      <c r="D58" s="169" t="str">
        <f>'Scope 3'!B33</f>
        <v>Medium Petrol Car 1.4 - 2.0 litre</v>
      </c>
      <c r="E58" s="161">
        <f>'Scope 3'!G33</f>
        <v>6.1789199999999997</v>
      </c>
      <c r="F58" s="155">
        <f t="shared" ref="F58:F64" si="7">IFERROR((E58/$D$21),0)</f>
        <v>0.27590327870876596</v>
      </c>
      <c r="G58" s="33">
        <f t="shared" ref="G58:G64" si="8">IFERROR((E58/D$29),0)</f>
        <v>5.585190609323068E-3</v>
      </c>
    </row>
    <row r="59" spans="2:7" x14ac:dyDescent="0.25">
      <c r="B59" s="224"/>
      <c r="C59" s="221"/>
      <c r="D59" s="169" t="str">
        <f>'Scope 3'!B34</f>
        <v>Large Petrol Car &gt; 2.0 litre</v>
      </c>
      <c r="E59" s="161">
        <f>'Scope 3'!G34</f>
        <v>4.5932700000000004</v>
      </c>
      <c r="F59" s="155">
        <f t="shared" si="7"/>
        <v>0.20510028500039063</v>
      </c>
      <c r="G59" s="33">
        <f t="shared" si="8"/>
        <v>4.1519049397120162E-3</v>
      </c>
    </row>
    <row r="60" spans="2:7" x14ac:dyDescent="0.25">
      <c r="B60" s="224"/>
      <c r="C60" s="221"/>
      <c r="D60" s="169" t="str">
        <f>'Scope 3'!B35</f>
        <v>Medium Diesel Car 1.7 - 2.0 litre</v>
      </c>
      <c r="E60" s="161">
        <f>'Scope 3'!G35</f>
        <v>1.3554750000000002</v>
      </c>
      <c r="F60" s="155">
        <f t="shared" si="7"/>
        <v>6.0525139782966059E-2</v>
      </c>
      <c r="G60" s="33">
        <f t="shared" si="8"/>
        <v>1.2252280724094481E-3</v>
      </c>
    </row>
    <row r="61" spans="2:7" x14ac:dyDescent="0.25">
      <c r="B61" s="224"/>
      <c r="C61" s="221"/>
      <c r="D61" s="169" t="str">
        <f>'Scope 3'!B36</f>
        <v>Large Diesel Car &gt; 2.0 litre</v>
      </c>
      <c r="E61" s="161">
        <f>'Scope 3'!G36</f>
        <v>5.1098850000000002</v>
      </c>
      <c r="F61" s="155">
        <f t="shared" si="7"/>
        <v>0.22816835714408712</v>
      </c>
      <c r="G61" s="33">
        <f t="shared" si="8"/>
        <v>4.6188786578756167E-3</v>
      </c>
    </row>
    <row r="62" spans="2:7" x14ac:dyDescent="0.25">
      <c r="B62" s="224"/>
      <c r="C62" s="221"/>
      <c r="D62" s="169" t="str">
        <f>'Scope 3'!B37</f>
        <v>Small Hybrid Car - Petrol</v>
      </c>
      <c r="E62" s="161">
        <f>'Scope 3'!G37</f>
        <v>0.86443500000000006</v>
      </c>
      <c r="F62" s="155">
        <f t="shared" si="7"/>
        <v>3.8599051408759487E-2</v>
      </c>
      <c r="G62" s="33">
        <f t="shared" si="8"/>
        <v>7.8137186504602526E-4</v>
      </c>
    </row>
    <row r="63" spans="2:7" x14ac:dyDescent="0.25">
      <c r="B63" s="224"/>
      <c r="C63" s="221"/>
      <c r="D63" s="169" t="str">
        <f>'Scope 3'!B38</f>
        <v>Electric Vehicle (Average Sized Car)</v>
      </c>
      <c r="E63" s="161">
        <f>'Scope 3'!G38</f>
        <v>1.0357875000000001</v>
      </c>
      <c r="F63" s="155">
        <f t="shared" si="7"/>
        <v>4.6250342664341984E-2</v>
      </c>
      <c r="G63" s="33">
        <f t="shared" si="8"/>
        <v>9.3625918740721968E-4</v>
      </c>
    </row>
    <row r="64" spans="2:7" ht="14.4" thickBot="1" x14ac:dyDescent="0.3">
      <c r="B64" s="224"/>
      <c r="C64" s="222"/>
      <c r="D64" s="167" t="str">
        <f>'Scope 3'!B39</f>
        <v>Bus</v>
      </c>
      <c r="E64" s="166">
        <f>'Scope 3'!G39</f>
        <v>0.79203698</v>
      </c>
      <c r="F64" s="37">
        <f t="shared" si="7"/>
        <v>3.5366309911859892E-2</v>
      </c>
      <c r="G64" s="38">
        <f t="shared" si="8"/>
        <v>7.159305352606285E-4</v>
      </c>
    </row>
    <row r="65" spans="2:7" ht="14.4" thickBot="1" x14ac:dyDescent="0.3">
      <c r="B65" s="224"/>
      <c r="C65" s="185" t="str">
        <f>'Scope 3'!B41</f>
        <v>Transmission &amp; Distribution Losses</v>
      </c>
      <c r="D65" s="182" t="str">
        <f>'Scope 3'!B44</f>
        <v>T&amp;D Losses - Scope 2 Electricity</v>
      </c>
      <c r="E65" s="170">
        <f>'Scope 3'!G44</f>
        <v>22.918583896000001</v>
      </c>
      <c r="F65" s="157">
        <f>IFERROR((E65/$D$22),0)</f>
        <v>1</v>
      </c>
      <c r="G65" s="158">
        <f t="shared" si="6"/>
        <v>2.0716348416053632E-2</v>
      </c>
    </row>
    <row r="66" spans="2:7" x14ac:dyDescent="0.25">
      <c r="B66" s="224"/>
      <c r="C66" s="220" t="str">
        <f>'Scope 3'!B46</f>
        <v>Water</v>
      </c>
      <c r="D66" s="193" t="str">
        <f>'Scope 3'!B49</f>
        <v>Water Supply</v>
      </c>
      <c r="E66" s="160">
        <f>'Scope 3'!G49</f>
        <v>0.2235</v>
      </c>
      <c r="F66" s="184">
        <f>IFERROR((E66/$D$23),0)</f>
        <v>0.35391923990498808</v>
      </c>
      <c r="G66" s="36">
        <f t="shared" si="6"/>
        <v>2.0202399467604464E-4</v>
      </c>
    </row>
    <row r="67" spans="2:7" ht="14.4" thickBot="1" x14ac:dyDescent="0.3">
      <c r="B67" s="224"/>
      <c r="C67" s="222"/>
      <c r="D67" s="167" t="str">
        <f>'Scope 3'!B50</f>
        <v>Water Treatment</v>
      </c>
      <c r="E67" s="166">
        <f>'Scope 3'!G50</f>
        <v>0.40800000000000003</v>
      </c>
      <c r="F67" s="37">
        <f>IFERROR((E67/$D$23),0)</f>
        <v>0.64608076009501181</v>
      </c>
      <c r="G67" s="38">
        <f t="shared" ref="G67" si="9">IFERROR((E67/D$29),0)</f>
        <v>3.6879548021398755E-4</v>
      </c>
    </row>
    <row r="68" spans="2:7" x14ac:dyDescent="0.25">
      <c r="B68" s="224"/>
      <c r="C68" s="220" t="str">
        <f>'Scope 3'!B52</f>
        <v>Transportation</v>
      </c>
      <c r="D68" s="193" t="str">
        <f>'Scope 3'!B55</f>
        <v>HGV all diesels - all rigid average laden</v>
      </c>
      <c r="E68" s="160">
        <f>'Scope 3'!G55</f>
        <v>0.84005350000000001</v>
      </c>
      <c r="F68" s="184">
        <f>IFERROR((E68/$D$24),0)</f>
        <v>0.65188541813396206</v>
      </c>
      <c r="G68" s="36">
        <f t="shared" si="6"/>
        <v>7.5933317141652198E-4</v>
      </c>
    </row>
    <row r="69" spans="2:7" x14ac:dyDescent="0.25">
      <c r="B69" s="224"/>
      <c r="C69" s="221"/>
      <c r="D69" s="169" t="str">
        <f>'Scope 3'!B56</f>
        <v>Cargo ship- container ship average</v>
      </c>
      <c r="E69" s="161">
        <f>'Scope 3'!G56</f>
        <v>2.2596000000000001E-4</v>
      </c>
      <c r="F69" s="155">
        <f t="shared" ref="F69:F70" si="10">IFERROR((E69/$D$24),0)</f>
        <v>1.7534600960718581E-4</v>
      </c>
      <c r="G69" s="33">
        <f t="shared" ref="G69:G70" si="11">IFERROR((E69/D$29),0)</f>
        <v>2.042476144832172E-7</v>
      </c>
    </row>
    <row r="70" spans="2:7" ht="14.4" thickBot="1" x14ac:dyDescent="0.3">
      <c r="B70" s="224"/>
      <c r="C70" s="222"/>
      <c r="D70" s="167" t="str">
        <f>'Scope 3'!B57</f>
        <v>HGV all diesels -all artics - average laden</v>
      </c>
      <c r="E70" s="166">
        <f>'Scope 3'!G57</f>
        <v>0.44837262000000006</v>
      </c>
      <c r="F70" s="37">
        <f t="shared" si="10"/>
        <v>0.34793923585643072</v>
      </c>
      <c r="G70" s="38">
        <f t="shared" si="11"/>
        <v>4.0528871496986214E-4</v>
      </c>
    </row>
    <row r="71" spans="2:7" x14ac:dyDescent="0.25">
      <c r="B71" s="224"/>
      <c r="C71" s="220" t="str">
        <f>'Scope 3'!B59</f>
        <v>Operations</v>
      </c>
      <c r="D71" s="193" t="str">
        <f>'Scope 3'!B62</f>
        <v>Pesticides</v>
      </c>
      <c r="E71" s="190">
        <f>'Scope 3'!G62</f>
        <v>2.0612499999999998</v>
      </c>
      <c r="F71" s="184">
        <f>IFERROR((E71/$D$25),0)</f>
        <v>6.2170972663170718E-2</v>
      </c>
      <c r="G71" s="36">
        <f t="shared" si="6"/>
        <v>1.8631854989977492E-3</v>
      </c>
    </row>
    <row r="72" spans="2:7" x14ac:dyDescent="0.25">
      <c r="B72" s="224"/>
      <c r="C72" s="221"/>
      <c r="D72" s="169" t="str">
        <f>'Scope 3'!B63</f>
        <v>Machinery &amp; equipment</v>
      </c>
      <c r="E72" s="191">
        <f>'Scope 3'!G63</f>
        <v>2.0992999999999999</v>
      </c>
      <c r="F72" s="155">
        <f t="shared" ref="F72:F76" si="12">IFERROR((E72/$D$25),0)</f>
        <v>6.3318628459330159E-2</v>
      </c>
      <c r="G72" s="33">
        <f t="shared" ref="G72:G76" si="13">IFERROR((E72/D$29),0)</f>
        <v>1.8975792931696666E-3</v>
      </c>
    </row>
    <row r="73" spans="2:7" x14ac:dyDescent="0.25">
      <c r="B73" s="224"/>
      <c r="C73" s="221"/>
      <c r="D73" s="169" t="str">
        <f>'Scope 3'!B64</f>
        <v>Electrical machinery</v>
      </c>
      <c r="E73" s="191">
        <f>'Scope 3'!G64</f>
        <v>0.13950000000000001</v>
      </c>
      <c r="F73" s="155">
        <f t="shared" si="12"/>
        <v>4.2075685562218638E-3</v>
      </c>
      <c r="G73" s="33">
        <f t="shared" si="13"/>
        <v>1.260955134555178E-4</v>
      </c>
    </row>
    <row r="74" spans="2:7" x14ac:dyDescent="0.25">
      <c r="B74" s="224"/>
      <c r="C74" s="221"/>
      <c r="D74" s="169" t="str">
        <f>'Scope 3'!B65</f>
        <v>Motor Vehicles Manufacturing</v>
      </c>
      <c r="E74" s="191">
        <f>'Scope 3'!G65</f>
        <v>19.25</v>
      </c>
      <c r="F74" s="155">
        <f t="shared" si="12"/>
        <v>0.58061429897685213</v>
      </c>
      <c r="G74" s="33">
        <f t="shared" si="13"/>
        <v>1.7400276946370734E-2</v>
      </c>
    </row>
    <row r="75" spans="2:7" x14ac:dyDescent="0.25">
      <c r="B75" s="224"/>
      <c r="C75" s="221"/>
      <c r="D75" s="169" t="str">
        <f>'Scope 3'!B66</f>
        <v>Motor vehicle distribution and repair, automotive fuel retail</v>
      </c>
      <c r="E75" s="191">
        <f>'Scope 3'!G66</f>
        <v>9.2492400000000004</v>
      </c>
      <c r="F75" s="155">
        <f t="shared" si="12"/>
        <v>0.2789735583723979</v>
      </c>
      <c r="G75" s="33">
        <f t="shared" si="13"/>
        <v>8.360485067192211E-3</v>
      </c>
    </row>
    <row r="76" spans="2:7" ht="14.4" thickBot="1" x14ac:dyDescent="0.3">
      <c r="B76" s="224"/>
      <c r="C76" s="222"/>
      <c r="D76" s="167" t="str">
        <f>'Scope 3'!B67</f>
        <v>Wearing apparel</v>
      </c>
      <c r="E76" s="192">
        <f>'Scope 3'!G67</f>
        <v>0.35525000000000001</v>
      </c>
      <c r="F76" s="37">
        <f t="shared" si="12"/>
        <v>1.0714972972027361E-2</v>
      </c>
      <c r="G76" s="38">
        <f t="shared" si="13"/>
        <v>3.2111420182847809E-4</v>
      </c>
    </row>
    <row r="77" spans="2:7" x14ac:dyDescent="0.25">
      <c r="B77" s="224"/>
      <c r="C77" s="220" t="str">
        <f>'Scope 3'!B69</f>
        <v>Administration</v>
      </c>
      <c r="D77" s="193" t="str">
        <f>'Scope 3'!B72</f>
        <v>Pulp and paper products</v>
      </c>
      <c r="E77" s="190">
        <f>'Scope 3'!G72</f>
        <v>0.67080000000000006</v>
      </c>
      <c r="F77" s="184">
        <f>IFERROR((E77/$D$26),0)</f>
        <v>1.0191541112035697E-2</v>
      </c>
      <c r="G77" s="36">
        <f t="shared" si="6"/>
        <v>6.0634315717535006E-4</v>
      </c>
    </row>
    <row r="78" spans="2:7" x14ac:dyDescent="0.25">
      <c r="B78" s="224"/>
      <c r="C78" s="221"/>
      <c r="D78" s="169" t="str">
        <f>'Scope 3'!B73</f>
        <v>Paints varnishes printing Ink</v>
      </c>
      <c r="E78" s="191">
        <f>'Scope 3'!G73</f>
        <v>0.75</v>
      </c>
      <c r="F78" s="155">
        <f t="shared" ref="F78:F86" si="14">IFERROR((E78/$D$26),0)</f>
        <v>1.1394835769270679E-2</v>
      </c>
      <c r="G78" s="33">
        <f t="shared" ref="G78:G86" si="15">IFERROR((E78/D$29),0)</f>
        <v>6.779328680404182E-4</v>
      </c>
    </row>
    <row r="79" spans="2:7" x14ac:dyDescent="0.25">
      <c r="B79" s="224"/>
      <c r="C79" s="221"/>
      <c r="D79" s="169" t="str">
        <f>'Scope 3'!B74</f>
        <v>Ceramic goods</v>
      </c>
      <c r="E79" s="191">
        <f>'Scope 3'!G74</f>
        <v>3.0159999999999996E-2</v>
      </c>
      <c r="F79" s="155">
        <f t="shared" si="14"/>
        <v>4.5822432906827152E-4</v>
      </c>
      <c r="G79" s="33">
        <f t="shared" si="15"/>
        <v>2.7261940400132015E-5</v>
      </c>
    </row>
    <row r="80" spans="2:7" x14ac:dyDescent="0.25">
      <c r="B80" s="224"/>
      <c r="C80" s="221"/>
      <c r="D80" s="169" t="str">
        <f>'Scope 3'!B75</f>
        <v>Printing and publishing</v>
      </c>
      <c r="E80" s="191">
        <f>'Scope 3'!G75</f>
        <v>0.29555999999999999</v>
      </c>
      <c r="F80" s="155">
        <f t="shared" si="14"/>
        <v>4.4904768799541887E-3</v>
      </c>
      <c r="G80" s="33">
        <f t="shared" si="15"/>
        <v>2.6715978463736799E-4</v>
      </c>
    </row>
    <row r="81" spans="2:7" x14ac:dyDescent="0.25">
      <c r="B81" s="224"/>
      <c r="C81" s="221"/>
      <c r="D81" s="169" t="str">
        <f>'Scope 3'!B76</f>
        <v>Office machinery &amp; computers</v>
      </c>
      <c r="E81" s="191">
        <f>'Scope 3'!G76</f>
        <v>6.3488699999999998</v>
      </c>
      <c r="F81" s="155">
        <f t="shared" si="14"/>
        <v>9.645910796059938E-2</v>
      </c>
      <c r="G81" s="33">
        <f t="shared" si="15"/>
        <v>5.7388101972210264E-3</v>
      </c>
    </row>
    <row r="82" spans="2:7" x14ac:dyDescent="0.25">
      <c r="B82" s="224"/>
      <c r="C82" s="221"/>
      <c r="D82" s="169" t="str">
        <f>'Scope 3'!B77</f>
        <v>Post &amp; telecommunications</v>
      </c>
      <c r="E82" s="191">
        <f>'Scope 3'!G77</f>
        <v>0.81589999999999996</v>
      </c>
      <c r="F82" s="155">
        <f t="shared" si="14"/>
        <v>1.2396062005530594E-2</v>
      </c>
      <c r="G82" s="33">
        <f t="shared" si="15"/>
        <v>7.3750056937890295E-4</v>
      </c>
    </row>
    <row r="83" spans="2:7" x14ac:dyDescent="0.25">
      <c r="B83" s="224"/>
      <c r="C83" s="221"/>
      <c r="D83" s="169" t="str">
        <f>'Scope 3'!B78</f>
        <v>Banking &amp; Finance</v>
      </c>
      <c r="E83" s="191">
        <f>'Scope 3'!G78</f>
        <v>0.52500000000000002</v>
      </c>
      <c r="F83" s="155">
        <f t="shared" si="14"/>
        <v>7.9763850384894763E-3</v>
      </c>
      <c r="G83" s="33">
        <f t="shared" si="15"/>
        <v>4.7455300762829275E-4</v>
      </c>
    </row>
    <row r="84" spans="2:7" x14ac:dyDescent="0.25">
      <c r="B84" s="224"/>
      <c r="C84" s="221"/>
      <c r="D84" s="169" t="str">
        <f>'Scope 3'!B79</f>
        <v>Insurance &amp; Pension funds</v>
      </c>
      <c r="E84" s="191">
        <f>'Scope 3'!G79</f>
        <v>54.88000000000001</v>
      </c>
      <c r="F84" s="155">
        <f t="shared" si="14"/>
        <v>0.83379811602343323</v>
      </c>
      <c r="G84" s="33">
        <f t="shared" si="15"/>
        <v>4.9606607730744212E-2</v>
      </c>
    </row>
    <row r="85" spans="2:7" x14ac:dyDescent="0.25">
      <c r="B85" s="224"/>
      <c r="C85" s="221"/>
      <c r="D85" s="169" t="str">
        <f>'Scope 3'!B80</f>
        <v>Sewerage &amp; refuse services</v>
      </c>
      <c r="E85" s="191">
        <f>'Scope 3'!G80</f>
        <v>0.56799999999999995</v>
      </c>
      <c r="F85" s="155">
        <f t="shared" si="14"/>
        <v>8.6296889559276599E-3</v>
      </c>
      <c r="G85" s="33">
        <f t="shared" si="15"/>
        <v>5.134211587292767E-4</v>
      </c>
    </row>
    <row r="86" spans="2:7" ht="14.4" thickBot="1" x14ac:dyDescent="0.3">
      <c r="B86" s="224"/>
      <c r="C86" s="222"/>
      <c r="D86" s="167" t="str">
        <f>'Scope 3'!B81</f>
        <v>Legal consultancy and other business activities</v>
      </c>
      <c r="E86" s="192">
        <f>'Scope 3'!G81</f>
        <v>0.93500000000000016</v>
      </c>
      <c r="F86" s="37">
        <f t="shared" si="14"/>
        <v>1.4205561925690781E-2</v>
      </c>
      <c r="G86" s="38">
        <f t="shared" si="15"/>
        <v>8.4515630882372149E-4</v>
      </c>
    </row>
    <row r="87" spans="2:7" x14ac:dyDescent="0.25">
      <c r="B87" s="224"/>
      <c r="C87" s="221" t="str">
        <f>'Scope 3'!B83</f>
        <v>New structures and improvements</v>
      </c>
      <c r="D87" s="193" t="str">
        <f>'Scope 3'!B86</f>
        <v>Construction - Concrete</v>
      </c>
      <c r="E87" s="190">
        <f>'Scope 3'!G86</f>
        <v>2.89872</v>
      </c>
      <c r="F87" s="184">
        <f>IFERROR((E87/$D$27),0)</f>
        <v>3.6801861930046094E-2</v>
      </c>
      <c r="G87" s="36">
        <f t="shared" si="6"/>
        <v>2.6201834176614947E-3</v>
      </c>
    </row>
    <row r="88" spans="2:7" x14ac:dyDescent="0.25">
      <c r="B88" s="224"/>
      <c r="C88" s="221"/>
      <c r="D88" s="169" t="str">
        <f>'Scope 3'!B87</f>
        <v>Construction - Aggregates</v>
      </c>
      <c r="E88" s="191">
        <f>'Scope 3'!G87</f>
        <v>0.11639999999999999</v>
      </c>
      <c r="F88" s="155">
        <f t="shared" ref="F88:F90" si="16">IFERROR((E88/$D$27),0)</f>
        <v>1.4778028676993172E-3</v>
      </c>
      <c r="G88" s="33">
        <f t="shared" ref="G88:G90" si="17">IFERROR((E88/D$29),0)</f>
        <v>1.052151811198729E-4</v>
      </c>
    </row>
    <row r="89" spans="2:7" x14ac:dyDescent="0.25">
      <c r="B89" s="224"/>
      <c r="C89" s="221"/>
      <c r="D89" s="169" t="str">
        <f>'Scope 3'!B88</f>
        <v>Construction - Soils</v>
      </c>
      <c r="E89" s="191">
        <f>'Scope 3'!G88</f>
        <v>0.20987999999999998</v>
      </c>
      <c r="F89" s="155">
        <f t="shared" si="16"/>
        <v>2.664615686191862E-3</v>
      </c>
      <c r="G89" s="33">
        <f t="shared" si="17"/>
        <v>1.8971273379243063E-4</v>
      </c>
    </row>
    <row r="90" spans="2:7" ht="14.4" thickBot="1" x14ac:dyDescent="0.3">
      <c r="B90" s="225"/>
      <c r="C90" s="222"/>
      <c r="D90" s="167" t="str">
        <f>'Scope 3'!B89</f>
        <v>Construction - Metals</v>
      </c>
      <c r="E90" s="192">
        <f>'Scope 3'!G89</f>
        <v>75.540580000000006</v>
      </c>
      <c r="F90" s="37">
        <f t="shared" si="16"/>
        <v>0.95905571951606283</v>
      </c>
      <c r="G90" s="38">
        <f t="shared" si="17"/>
        <v>6.8281922737115544E-2</v>
      </c>
    </row>
    <row r="91" spans="2:7" ht="14.4" thickBot="1" x14ac:dyDescent="0.3">
      <c r="B91" s="223" t="s">
        <v>579</v>
      </c>
      <c r="C91" s="180" t="str">
        <f>'Outsourced Scope 3'!B14</f>
        <v>Heating</v>
      </c>
      <c r="D91" s="163" t="str">
        <f>'Outsourced Scope 3'!B17</f>
        <v>Natural Gas</v>
      </c>
      <c r="E91" s="198">
        <f>'Outsourced Scope 3'!G17</f>
        <v>0.91536600000000001</v>
      </c>
      <c r="F91" s="157">
        <f>IFERROR((E91/$D$28),0)</f>
        <v>3.65012343151064E-2</v>
      </c>
      <c r="G91" s="158">
        <f t="shared" si="6"/>
        <v>8.27408930248914E-4</v>
      </c>
    </row>
    <row r="92" spans="2:7" ht="14.4" thickBot="1" x14ac:dyDescent="0.3">
      <c r="B92" s="224"/>
      <c r="C92" s="220" t="str">
        <f>'Outsourced Scope 3'!B22</f>
        <v>Fugitive Emissions</v>
      </c>
      <c r="D92" s="163" t="str">
        <f>'Outsourced Scope 3'!B25</f>
        <v>HFC-32</v>
      </c>
      <c r="E92" s="190" t="str">
        <f>'Outsourced Scope 3'!G25</f>
        <v>Enter Consumption Figure</v>
      </c>
      <c r="F92" s="184">
        <f t="shared" ref="F92:F97" si="18">IFERROR((E92/$D$28),0)</f>
        <v>0</v>
      </c>
      <c r="G92" s="194">
        <f t="shared" si="6"/>
        <v>0</v>
      </c>
    </row>
    <row r="93" spans="2:7" ht="14.4" thickBot="1" x14ac:dyDescent="0.3">
      <c r="B93" s="224"/>
      <c r="C93" s="221"/>
      <c r="D93" s="164" t="str">
        <f>'Outsourced Scope 3'!B26</f>
        <v>R410A</v>
      </c>
      <c r="E93" s="190" t="str">
        <f>'Outsourced Scope 3'!G26</f>
        <v>Enter Consumption Figure</v>
      </c>
      <c r="F93" s="155">
        <f t="shared" si="18"/>
        <v>0</v>
      </c>
      <c r="G93" s="156">
        <f t="shared" si="6"/>
        <v>0</v>
      </c>
    </row>
    <row r="94" spans="2:7" ht="14.4" thickBot="1" x14ac:dyDescent="0.3">
      <c r="B94" s="224"/>
      <c r="C94" s="221"/>
      <c r="D94" s="164" t="str">
        <f>'Outsourced Scope 3'!B27</f>
        <v>HCFC-22/R22</v>
      </c>
      <c r="E94" s="190" t="str">
        <f>'Outsourced Scope 3'!G27</f>
        <v>Enter Consumption Figure</v>
      </c>
      <c r="F94" s="155">
        <f t="shared" si="18"/>
        <v>0</v>
      </c>
      <c r="G94" s="156">
        <f t="shared" si="6"/>
        <v>0</v>
      </c>
    </row>
    <row r="95" spans="2:7" ht="14.4" thickBot="1" x14ac:dyDescent="0.3">
      <c r="B95" s="224"/>
      <c r="C95" s="222"/>
      <c r="D95" s="165" t="str">
        <f>'Outsourced Scope 3'!B28</f>
        <v>Other Fugitive Emissions</v>
      </c>
      <c r="E95" s="198">
        <f>'Outsourced Scope 3'!G28</f>
        <v>0</v>
      </c>
      <c r="F95" s="37">
        <f t="shared" si="18"/>
        <v>0</v>
      </c>
      <c r="G95" s="38">
        <f t="shared" si="6"/>
        <v>0</v>
      </c>
    </row>
    <row r="96" spans="2:7" ht="14.4" thickBot="1" x14ac:dyDescent="0.3">
      <c r="B96" s="224"/>
      <c r="C96" s="195" t="str">
        <f>'Outsourced Scope 3'!B30</f>
        <v>Provider's Fleet</v>
      </c>
      <c r="D96" s="171" t="str">
        <f>'Outsourced Scope 3'!B33</f>
        <v>Other Vehicles - Diesel</v>
      </c>
      <c r="E96" s="170">
        <f>'Outsourced Scope 3'!G33</f>
        <v>23.939360000000001</v>
      </c>
      <c r="F96" s="157">
        <f t="shared" si="18"/>
        <v>0.95460852676818397</v>
      </c>
      <c r="G96" s="158">
        <f t="shared" si="6"/>
        <v>2.163903864513609E-2</v>
      </c>
    </row>
    <row r="97" spans="2:7" ht="14.4" thickBot="1" x14ac:dyDescent="0.3">
      <c r="B97" s="225"/>
      <c r="C97" s="196" t="str">
        <f>'Outsourced Scope 3'!B49</f>
        <v>Electricity</v>
      </c>
      <c r="D97" s="171" t="str">
        <f>'Outsourced Scope 3'!B52</f>
        <v xml:space="preserve">Building Use </v>
      </c>
      <c r="E97" s="170">
        <f>'Outsourced Scope 3'!G52</f>
        <v>0.22294649999999999</v>
      </c>
      <c r="F97" s="157">
        <f t="shared" si="18"/>
        <v>8.8902389167096751E-3</v>
      </c>
      <c r="G97" s="158">
        <f t="shared" si="6"/>
        <v>2.0152368021943081E-4</v>
      </c>
    </row>
    <row r="98" spans="2:7" ht="14.4" thickBot="1" x14ac:dyDescent="0.3">
      <c r="C98" s="176"/>
      <c r="D98" s="176"/>
      <c r="G98" s="197">
        <f>SUM(G33:G97)</f>
        <v>0.99999999999999978</v>
      </c>
    </row>
    <row r="100" spans="2:7" x14ac:dyDescent="0.25">
      <c r="B100" s="29" t="s">
        <v>543</v>
      </c>
    </row>
    <row r="101" spans="2:7" ht="13.8" customHeight="1" x14ac:dyDescent="0.25">
      <c r="B101" s="176" t="s">
        <v>586</v>
      </c>
    </row>
  </sheetData>
  <mergeCells count="20">
    <mergeCell ref="C43:C45"/>
    <mergeCell ref="B33:B46"/>
    <mergeCell ref="B16:B18"/>
    <mergeCell ref="B47:B51"/>
    <mergeCell ref="B11:B15"/>
    <mergeCell ref="B29:C29"/>
    <mergeCell ref="B19:B28"/>
    <mergeCell ref="C34:C41"/>
    <mergeCell ref="C92:C95"/>
    <mergeCell ref="B91:B97"/>
    <mergeCell ref="C47:C49"/>
    <mergeCell ref="B52:B90"/>
    <mergeCell ref="C52:C54"/>
    <mergeCell ref="C55:C56"/>
    <mergeCell ref="C57:C64"/>
    <mergeCell ref="C66:C67"/>
    <mergeCell ref="C68:C70"/>
    <mergeCell ref="C71:C76"/>
    <mergeCell ref="C77:C86"/>
    <mergeCell ref="C87:C90"/>
  </mergeCell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FDB00"/>
  </sheetPr>
  <dimension ref="A1:BA420"/>
  <sheetViews>
    <sheetView showGridLines="0" zoomScale="80" zoomScaleNormal="80" workbookViewId="0">
      <selection activeCell="M470" sqref="M470"/>
    </sheetView>
  </sheetViews>
  <sheetFormatPr defaultColWidth="8.796875" defaultRowHeight="13.8" x14ac:dyDescent="0.25"/>
  <cols>
    <col min="1" max="16384" width="8.796875" style="11"/>
  </cols>
  <sheetData>
    <row r="1" spans="1:36" s="10" customFormat="1" x14ac:dyDescent="0.25"/>
    <row r="2" spans="1:36" s="10" customFormat="1" x14ac:dyDescent="0.25"/>
    <row r="3" spans="1:36" s="10" customFormat="1" x14ac:dyDescent="0.25"/>
    <row r="4" spans="1:36" s="10" customFormat="1" x14ac:dyDescent="0.25">
      <c r="F4" s="11"/>
      <c r="G4" s="11"/>
      <c r="H4" s="11"/>
    </row>
    <row r="5" spans="1:36" s="10" customFormat="1" x14ac:dyDescent="0.25">
      <c r="F5" s="11"/>
      <c r="G5" s="11"/>
      <c r="H5" s="11"/>
    </row>
    <row r="6" spans="1:36" x14ac:dyDescent="0.25">
      <c r="A6" s="25"/>
      <c r="B6" s="25"/>
      <c r="C6" s="25"/>
      <c r="D6" s="25"/>
      <c r="E6" s="25"/>
      <c r="F6" s="25"/>
      <c r="G6" s="25"/>
      <c r="H6" s="25"/>
      <c r="I6" s="25"/>
      <c r="J6" s="25"/>
      <c r="K6" s="25"/>
      <c r="L6" s="25"/>
      <c r="M6" s="25"/>
      <c r="N6" s="25"/>
      <c r="O6" s="25"/>
      <c r="P6" s="25"/>
      <c r="Q6" s="25"/>
      <c r="R6" s="25"/>
      <c r="S6" s="25"/>
      <c r="T6" s="25"/>
      <c r="U6" s="25"/>
      <c r="V6" s="25"/>
      <c r="W6" s="25"/>
      <c r="X6" s="25"/>
      <c r="Y6" s="25"/>
      <c r="Z6" s="25"/>
      <c r="AA6" s="25"/>
      <c r="AB6" s="25"/>
      <c r="AC6" s="25"/>
      <c r="AD6" s="25"/>
      <c r="AE6" s="25"/>
      <c r="AF6" s="25"/>
      <c r="AG6" s="25"/>
      <c r="AH6" s="25"/>
      <c r="AI6" s="25"/>
      <c r="AJ6" s="25"/>
    </row>
    <row r="7" spans="1:36" x14ac:dyDescent="0.25">
      <c r="A7" s="25"/>
      <c r="B7" s="25"/>
      <c r="C7" s="25"/>
      <c r="D7" s="25"/>
      <c r="E7" s="25"/>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c r="AH7" s="25"/>
      <c r="AI7" s="25"/>
      <c r="AJ7" s="25"/>
    </row>
    <row r="8" spans="1:36" x14ac:dyDescent="0.25">
      <c r="A8" s="26"/>
      <c r="B8" s="25"/>
      <c r="C8" s="25"/>
      <c r="D8" s="25"/>
      <c r="E8" s="25"/>
      <c r="F8" s="25"/>
      <c r="G8" s="25"/>
      <c r="H8" s="25"/>
      <c r="I8" s="25"/>
      <c r="J8" s="25"/>
      <c r="K8" s="25"/>
      <c r="L8" s="25"/>
      <c r="M8" s="25"/>
      <c r="N8" s="25"/>
      <c r="O8" s="25"/>
      <c r="P8" s="25"/>
      <c r="Q8" s="25"/>
      <c r="R8" s="25"/>
      <c r="S8" s="25"/>
      <c r="T8" s="25"/>
      <c r="U8" s="25"/>
      <c r="V8" s="25"/>
      <c r="W8" s="25"/>
      <c r="X8" s="25"/>
      <c r="Y8" s="25"/>
      <c r="Z8" s="25"/>
      <c r="AA8" s="25"/>
      <c r="AB8" s="25"/>
      <c r="AC8" s="25"/>
      <c r="AD8" s="25"/>
      <c r="AE8" s="25"/>
      <c r="AF8" s="25"/>
      <c r="AG8" s="25"/>
      <c r="AH8" s="25"/>
      <c r="AI8" s="25"/>
      <c r="AJ8" s="25"/>
    </row>
    <row r="9" spans="1:36" x14ac:dyDescent="0.25">
      <c r="A9" s="26"/>
      <c r="B9" s="31" t="s">
        <v>496</v>
      </c>
      <c r="C9" s="25"/>
      <c r="D9" s="25"/>
      <c r="E9" s="25"/>
      <c r="F9" s="25"/>
      <c r="G9" s="25"/>
      <c r="H9" s="25"/>
      <c r="I9" s="25"/>
      <c r="J9" s="25"/>
      <c r="K9" s="25"/>
      <c r="L9" s="25"/>
      <c r="M9" s="25"/>
      <c r="N9" s="25"/>
      <c r="O9" s="25"/>
      <c r="P9" s="25"/>
      <c r="Q9" s="25"/>
      <c r="R9" s="25"/>
      <c r="S9" s="25"/>
      <c r="T9" s="25"/>
      <c r="U9" s="25"/>
      <c r="V9" s="25"/>
      <c r="W9" s="25"/>
      <c r="X9" s="25"/>
      <c r="Y9" s="25"/>
      <c r="Z9" s="25"/>
      <c r="AA9" s="25"/>
      <c r="AB9" s="25"/>
      <c r="AC9" s="25"/>
      <c r="AD9" s="25"/>
      <c r="AE9" s="25"/>
      <c r="AF9" s="25"/>
      <c r="AG9" s="25"/>
      <c r="AH9" s="25"/>
      <c r="AI9" s="25"/>
      <c r="AJ9" s="25"/>
    </row>
    <row r="10" spans="1:36" x14ac:dyDescent="0.25">
      <c r="A10" s="26"/>
      <c r="B10" s="31"/>
      <c r="C10" s="25"/>
      <c r="D10" s="25"/>
      <c r="E10" s="25"/>
      <c r="F10" s="25"/>
      <c r="G10" s="25"/>
      <c r="H10" s="25"/>
      <c r="I10" s="25"/>
      <c r="J10" s="25"/>
      <c r="K10" s="25"/>
      <c r="L10" s="25"/>
      <c r="M10" s="25"/>
      <c r="N10" s="25"/>
      <c r="O10" s="25"/>
      <c r="P10" s="25"/>
      <c r="Q10" s="25"/>
      <c r="R10" s="25"/>
      <c r="S10" s="25"/>
      <c r="T10" s="25"/>
      <c r="U10" s="25"/>
      <c r="V10" s="25"/>
      <c r="W10" s="25"/>
      <c r="X10" s="25"/>
      <c r="Y10" s="25"/>
      <c r="Z10" s="25"/>
      <c r="AA10" s="25"/>
      <c r="AB10" s="25"/>
      <c r="AC10" s="25"/>
      <c r="AD10" s="25"/>
      <c r="AE10" s="25"/>
      <c r="AF10" s="25"/>
      <c r="AG10" s="25"/>
      <c r="AH10" s="25"/>
      <c r="AI10" s="25"/>
      <c r="AJ10" s="25"/>
    </row>
    <row r="11" spans="1:36" x14ac:dyDescent="0.25">
      <c r="A11" s="26"/>
      <c r="B11" s="31"/>
      <c r="C11" s="25"/>
      <c r="D11" s="25"/>
      <c r="E11" s="25"/>
      <c r="F11" s="25"/>
      <c r="G11" s="25"/>
      <c r="H11" s="25"/>
      <c r="I11" s="25"/>
      <c r="J11" s="25"/>
      <c r="K11" s="25"/>
      <c r="L11" s="25"/>
      <c r="M11" s="25"/>
      <c r="N11" s="25"/>
      <c r="O11" s="25"/>
      <c r="P11" s="25"/>
      <c r="Q11" s="25"/>
      <c r="R11" s="25"/>
      <c r="S11" s="25"/>
      <c r="T11" s="25"/>
      <c r="U11" s="25"/>
      <c r="V11" s="25"/>
      <c r="W11" s="25"/>
      <c r="X11" s="25"/>
      <c r="Y11" s="25"/>
      <c r="Z11" s="25"/>
      <c r="AA11" s="25"/>
      <c r="AB11" s="25"/>
      <c r="AC11" s="25"/>
      <c r="AD11" s="25"/>
      <c r="AE11" s="25"/>
      <c r="AF11" s="25"/>
      <c r="AG11" s="25"/>
      <c r="AH11" s="25"/>
      <c r="AI11" s="25"/>
      <c r="AJ11" s="25"/>
    </row>
    <row r="12" spans="1:36" x14ac:dyDescent="0.25">
      <c r="A12" s="26"/>
      <c r="B12" s="31"/>
      <c r="C12" s="25"/>
      <c r="D12" s="25"/>
      <c r="E12" s="25"/>
      <c r="F12" s="25"/>
      <c r="G12" s="25"/>
      <c r="H12" s="25"/>
      <c r="I12" s="25"/>
      <c r="J12" s="25"/>
      <c r="K12" s="25"/>
      <c r="L12" s="25"/>
      <c r="M12" s="25"/>
      <c r="N12" s="25"/>
      <c r="O12" s="25"/>
      <c r="P12" s="25"/>
      <c r="Q12" s="25"/>
      <c r="R12" s="25"/>
      <c r="S12" s="25"/>
      <c r="T12" s="25"/>
      <c r="U12" s="25"/>
      <c r="V12" s="25"/>
      <c r="W12" s="25"/>
      <c r="X12" s="25"/>
      <c r="Y12" s="25"/>
      <c r="Z12" s="25"/>
      <c r="AA12" s="25"/>
      <c r="AB12" s="25"/>
      <c r="AC12" s="25"/>
      <c r="AD12" s="25"/>
      <c r="AE12" s="25"/>
      <c r="AF12" s="25"/>
      <c r="AG12" s="25"/>
      <c r="AH12" s="25"/>
      <c r="AI12" s="25"/>
      <c r="AJ12" s="25"/>
    </row>
    <row r="13" spans="1:36" x14ac:dyDescent="0.25">
      <c r="A13" s="26"/>
      <c r="B13" s="31"/>
      <c r="C13" s="25"/>
      <c r="D13" s="25"/>
      <c r="E13" s="25"/>
      <c r="F13" s="25"/>
      <c r="G13" s="25"/>
      <c r="H13" s="25"/>
      <c r="I13" s="25"/>
      <c r="J13" s="25"/>
      <c r="K13" s="25"/>
      <c r="L13" s="25"/>
      <c r="M13" s="25"/>
      <c r="N13" s="25"/>
      <c r="O13" s="25"/>
      <c r="P13" s="25"/>
      <c r="Q13" s="25"/>
      <c r="R13" s="25"/>
      <c r="S13" s="25"/>
      <c r="T13" s="25"/>
      <c r="U13" s="25"/>
      <c r="V13" s="25"/>
      <c r="W13" s="25"/>
      <c r="X13" s="25"/>
      <c r="Y13" s="25"/>
      <c r="Z13" s="25"/>
      <c r="AA13" s="25"/>
      <c r="AB13" s="25"/>
      <c r="AC13" s="25"/>
      <c r="AD13" s="25"/>
      <c r="AE13" s="25"/>
      <c r="AF13" s="25"/>
      <c r="AG13" s="25"/>
      <c r="AH13" s="25"/>
      <c r="AI13" s="25"/>
      <c r="AJ13" s="25"/>
    </row>
    <row r="14" spans="1:36" x14ac:dyDescent="0.25">
      <c r="A14" s="26"/>
      <c r="B14" s="31"/>
      <c r="C14" s="25"/>
      <c r="D14" s="25"/>
      <c r="E14" s="25"/>
      <c r="F14" s="25"/>
      <c r="G14" s="25"/>
      <c r="H14" s="25"/>
      <c r="I14" s="25"/>
      <c r="J14" s="25"/>
      <c r="K14" s="25"/>
      <c r="L14" s="25"/>
      <c r="M14" s="25"/>
      <c r="N14" s="25"/>
      <c r="O14" s="25"/>
      <c r="P14" s="25"/>
      <c r="Q14" s="25"/>
      <c r="R14" s="25"/>
      <c r="S14" s="25"/>
      <c r="T14" s="25"/>
      <c r="U14" s="25"/>
      <c r="V14" s="25"/>
      <c r="W14" s="25"/>
      <c r="X14" s="25"/>
      <c r="Y14" s="25"/>
      <c r="Z14" s="25"/>
      <c r="AA14" s="25"/>
      <c r="AB14" s="25"/>
      <c r="AC14" s="25"/>
      <c r="AD14" s="25"/>
      <c r="AE14" s="25"/>
      <c r="AF14" s="25"/>
      <c r="AG14" s="25"/>
      <c r="AH14" s="25"/>
      <c r="AI14" s="25"/>
      <c r="AJ14" s="25"/>
    </row>
    <row r="15" spans="1:36" x14ac:dyDescent="0.25">
      <c r="A15" s="26"/>
      <c r="B15" s="31"/>
      <c r="C15" s="25"/>
      <c r="D15" s="25"/>
      <c r="E15" s="25"/>
      <c r="F15" s="25"/>
      <c r="G15" s="25"/>
      <c r="H15" s="25"/>
      <c r="I15" s="25"/>
      <c r="J15" s="25"/>
      <c r="K15" s="25"/>
      <c r="L15" s="25"/>
      <c r="M15" s="25"/>
      <c r="N15" s="25"/>
      <c r="O15" s="25"/>
      <c r="P15" s="25"/>
      <c r="Q15" s="25"/>
      <c r="R15" s="25"/>
      <c r="S15" s="25"/>
      <c r="T15" s="25"/>
      <c r="U15" s="25"/>
      <c r="V15" s="25"/>
      <c r="W15" s="25"/>
      <c r="X15" s="25"/>
      <c r="Y15" s="25"/>
      <c r="Z15" s="25"/>
      <c r="AA15" s="25"/>
      <c r="AB15" s="25"/>
      <c r="AC15" s="25"/>
      <c r="AD15" s="25"/>
      <c r="AE15" s="25"/>
      <c r="AF15" s="25"/>
      <c r="AG15" s="25"/>
      <c r="AH15" s="25"/>
      <c r="AI15" s="25"/>
      <c r="AJ15" s="25"/>
    </row>
    <row r="16" spans="1:36" x14ac:dyDescent="0.25">
      <c r="A16" s="26"/>
      <c r="B16" s="31"/>
      <c r="C16" s="25"/>
      <c r="D16" s="25"/>
      <c r="E16" s="25"/>
      <c r="F16" s="25"/>
      <c r="G16" s="25"/>
      <c r="H16" s="25"/>
      <c r="I16" s="25"/>
      <c r="J16" s="25"/>
      <c r="K16" s="25"/>
      <c r="L16" s="25"/>
      <c r="M16" s="25"/>
      <c r="N16" s="25"/>
      <c r="O16" s="25"/>
      <c r="P16" s="25"/>
      <c r="Q16" s="25"/>
      <c r="R16" s="25"/>
      <c r="S16" s="25"/>
      <c r="T16" s="25"/>
      <c r="U16" s="25"/>
      <c r="V16" s="25"/>
      <c r="W16" s="25"/>
      <c r="X16" s="25"/>
      <c r="Y16" s="25"/>
      <c r="Z16" s="25"/>
      <c r="AA16" s="25"/>
      <c r="AB16" s="25"/>
      <c r="AC16" s="25"/>
      <c r="AD16" s="25"/>
      <c r="AE16" s="25"/>
      <c r="AF16" s="25"/>
      <c r="AG16" s="25"/>
      <c r="AH16" s="25"/>
      <c r="AI16" s="25"/>
      <c r="AJ16" s="25"/>
    </row>
    <row r="17" spans="1:36" x14ac:dyDescent="0.25">
      <c r="A17" s="26"/>
      <c r="B17" s="31"/>
      <c r="C17" s="25"/>
      <c r="D17" s="25"/>
      <c r="E17" s="25"/>
      <c r="F17" s="25"/>
      <c r="G17" s="25"/>
      <c r="H17" s="25"/>
      <c r="I17" s="25"/>
      <c r="J17" s="25"/>
      <c r="K17" s="25"/>
      <c r="L17" s="25"/>
      <c r="M17" s="25"/>
      <c r="N17" s="25"/>
      <c r="O17" s="25"/>
      <c r="P17" s="25"/>
      <c r="Q17" s="25"/>
      <c r="R17" s="25"/>
      <c r="S17" s="25"/>
      <c r="T17" s="25"/>
      <c r="U17" s="25"/>
      <c r="V17" s="25"/>
      <c r="W17" s="25"/>
      <c r="X17" s="25"/>
      <c r="Y17" s="25"/>
      <c r="Z17" s="25"/>
      <c r="AA17" s="25"/>
      <c r="AB17" s="25"/>
      <c r="AC17" s="25"/>
      <c r="AD17" s="25"/>
      <c r="AE17" s="25"/>
      <c r="AF17" s="25"/>
      <c r="AG17" s="25"/>
      <c r="AH17" s="25"/>
      <c r="AI17" s="25"/>
      <c r="AJ17" s="25"/>
    </row>
    <row r="18" spans="1:36" x14ac:dyDescent="0.25">
      <c r="A18" s="26"/>
      <c r="B18" s="31"/>
      <c r="C18" s="25"/>
      <c r="D18" s="25"/>
      <c r="E18" s="25"/>
      <c r="F18" s="25"/>
      <c r="G18" s="25"/>
      <c r="H18" s="25"/>
      <c r="I18" s="25"/>
      <c r="J18" s="25"/>
      <c r="K18" s="25"/>
      <c r="L18" s="25"/>
      <c r="M18" s="25"/>
      <c r="N18" s="25"/>
      <c r="O18" s="25"/>
      <c r="P18" s="25"/>
      <c r="Q18" s="25"/>
      <c r="R18" s="25"/>
      <c r="S18" s="25"/>
      <c r="T18" s="25"/>
      <c r="U18" s="25"/>
      <c r="V18" s="25"/>
      <c r="W18" s="25"/>
      <c r="X18" s="25"/>
      <c r="Y18" s="25"/>
      <c r="Z18" s="25"/>
      <c r="AA18" s="25"/>
      <c r="AB18" s="25"/>
      <c r="AC18" s="25"/>
      <c r="AD18" s="25"/>
      <c r="AE18" s="25"/>
      <c r="AF18" s="25"/>
      <c r="AG18" s="25"/>
      <c r="AH18" s="25"/>
      <c r="AI18" s="25"/>
      <c r="AJ18" s="25"/>
    </row>
    <row r="19" spans="1:36" x14ac:dyDescent="0.25">
      <c r="A19" s="26"/>
      <c r="B19" s="31"/>
      <c r="C19" s="25"/>
      <c r="D19" s="25"/>
      <c r="E19" s="25"/>
      <c r="F19" s="25"/>
      <c r="G19" s="25"/>
      <c r="H19" s="25"/>
      <c r="I19" s="25"/>
      <c r="J19" s="25"/>
      <c r="K19" s="25"/>
      <c r="L19" s="25"/>
      <c r="M19" s="25"/>
      <c r="N19" s="25"/>
      <c r="O19" s="25"/>
      <c r="P19" s="25"/>
      <c r="Q19" s="25"/>
      <c r="R19" s="25"/>
      <c r="S19" s="25"/>
      <c r="T19" s="25"/>
      <c r="U19" s="25"/>
      <c r="V19" s="25"/>
      <c r="W19" s="25"/>
      <c r="X19" s="25"/>
      <c r="Y19" s="25"/>
      <c r="Z19" s="25"/>
      <c r="AA19" s="25"/>
      <c r="AB19" s="25"/>
      <c r="AC19" s="25"/>
      <c r="AD19" s="25"/>
      <c r="AE19" s="25"/>
      <c r="AF19" s="25"/>
      <c r="AG19" s="25"/>
      <c r="AH19" s="25"/>
      <c r="AI19" s="25"/>
      <c r="AJ19" s="25"/>
    </row>
    <row r="20" spans="1:36" x14ac:dyDescent="0.25">
      <c r="A20" s="26"/>
      <c r="B20" s="31"/>
      <c r="C20" s="25"/>
      <c r="D20" s="25"/>
      <c r="E20" s="25"/>
      <c r="F20" s="25"/>
      <c r="G20" s="25"/>
      <c r="H20" s="25"/>
      <c r="I20" s="25"/>
      <c r="J20" s="25"/>
      <c r="K20" s="25"/>
      <c r="L20" s="25"/>
      <c r="M20" s="25"/>
      <c r="N20" s="25"/>
      <c r="O20" s="25"/>
      <c r="P20" s="25"/>
      <c r="Q20" s="25"/>
      <c r="R20" s="25"/>
      <c r="S20" s="25"/>
      <c r="T20" s="25"/>
      <c r="U20" s="25"/>
      <c r="V20" s="25"/>
      <c r="W20" s="25"/>
      <c r="X20" s="25"/>
      <c r="Y20" s="25"/>
      <c r="Z20" s="25"/>
      <c r="AA20" s="25"/>
      <c r="AB20" s="25"/>
      <c r="AC20" s="25"/>
      <c r="AD20" s="25"/>
      <c r="AE20" s="25"/>
      <c r="AF20" s="25"/>
      <c r="AG20" s="25"/>
      <c r="AH20" s="25"/>
      <c r="AI20" s="25"/>
      <c r="AJ20" s="25"/>
    </row>
    <row r="21" spans="1:36" x14ac:dyDescent="0.25">
      <c r="A21" s="26"/>
      <c r="B21" s="31"/>
      <c r="C21" s="25"/>
      <c r="D21" s="25"/>
      <c r="E21" s="25"/>
      <c r="F21" s="25"/>
      <c r="G21" s="25"/>
      <c r="H21" s="25"/>
      <c r="I21" s="25"/>
      <c r="J21" s="25"/>
      <c r="K21" s="25"/>
      <c r="L21" s="25"/>
      <c r="M21" s="25"/>
      <c r="N21" s="25"/>
      <c r="O21" s="25"/>
      <c r="P21" s="25"/>
      <c r="Q21" s="25"/>
      <c r="R21" s="25"/>
      <c r="S21" s="25"/>
      <c r="T21" s="25"/>
      <c r="U21" s="25"/>
      <c r="V21" s="25"/>
      <c r="W21" s="25"/>
      <c r="X21" s="25"/>
      <c r="Y21" s="25"/>
      <c r="Z21" s="25"/>
      <c r="AA21" s="25"/>
      <c r="AB21" s="25"/>
      <c r="AC21" s="25"/>
      <c r="AD21" s="25"/>
      <c r="AE21" s="25"/>
      <c r="AF21" s="25"/>
      <c r="AG21" s="25"/>
      <c r="AH21" s="25"/>
      <c r="AI21" s="25"/>
      <c r="AJ21" s="25"/>
    </row>
    <row r="22" spans="1:36" x14ac:dyDescent="0.25">
      <c r="A22" s="26"/>
      <c r="B22" s="31"/>
      <c r="C22" s="25"/>
      <c r="D22" s="25"/>
      <c r="E22" s="25"/>
      <c r="F22" s="25"/>
      <c r="G22" s="25"/>
      <c r="H22" s="25"/>
      <c r="I22" s="25"/>
      <c r="J22" s="25"/>
      <c r="K22" s="25"/>
      <c r="L22" s="25"/>
      <c r="M22" s="25"/>
      <c r="N22" s="25"/>
      <c r="O22" s="25"/>
      <c r="P22" s="25"/>
      <c r="Q22" s="25"/>
      <c r="R22" s="25"/>
      <c r="S22" s="25"/>
      <c r="T22" s="25"/>
      <c r="U22" s="25"/>
      <c r="V22" s="25"/>
      <c r="W22" s="25"/>
      <c r="X22" s="25"/>
      <c r="Y22" s="25"/>
      <c r="Z22" s="25"/>
      <c r="AA22" s="25"/>
      <c r="AB22" s="25"/>
      <c r="AC22" s="25"/>
      <c r="AD22" s="25"/>
      <c r="AE22" s="25"/>
      <c r="AF22" s="25"/>
      <c r="AG22" s="25"/>
      <c r="AH22" s="25"/>
      <c r="AI22" s="25"/>
      <c r="AJ22" s="25"/>
    </row>
    <row r="23" spans="1:36" x14ac:dyDescent="0.25">
      <c r="A23" s="26"/>
      <c r="B23" s="31"/>
      <c r="C23" s="25"/>
      <c r="D23" s="25"/>
      <c r="E23" s="25"/>
      <c r="F23" s="25"/>
      <c r="G23" s="25"/>
      <c r="H23" s="25"/>
      <c r="I23" s="25"/>
      <c r="J23" s="25"/>
      <c r="K23" s="25"/>
      <c r="L23" s="25"/>
      <c r="M23" s="25"/>
      <c r="N23" s="25"/>
      <c r="O23" s="25"/>
      <c r="P23" s="25"/>
      <c r="Q23" s="25"/>
      <c r="R23" s="25"/>
      <c r="S23" s="25"/>
      <c r="T23" s="25"/>
      <c r="U23" s="25"/>
      <c r="V23" s="25"/>
      <c r="W23" s="25"/>
      <c r="X23" s="25"/>
      <c r="Y23" s="25"/>
      <c r="Z23" s="25"/>
      <c r="AA23" s="25"/>
      <c r="AB23" s="25"/>
      <c r="AC23" s="25"/>
      <c r="AD23" s="25"/>
      <c r="AE23" s="25"/>
      <c r="AF23" s="25"/>
      <c r="AG23" s="25"/>
      <c r="AH23" s="25"/>
      <c r="AI23" s="25"/>
      <c r="AJ23" s="25"/>
    </row>
    <row r="24" spans="1:36" x14ac:dyDescent="0.25">
      <c r="A24" s="26"/>
      <c r="B24" s="31"/>
      <c r="C24" s="25"/>
      <c r="D24" s="25"/>
      <c r="E24" s="25"/>
      <c r="F24" s="25"/>
      <c r="G24" s="25"/>
      <c r="H24" s="25"/>
      <c r="I24" s="25"/>
      <c r="J24" s="25"/>
      <c r="K24" s="25"/>
      <c r="L24" s="25"/>
      <c r="M24" s="25"/>
      <c r="N24" s="25"/>
      <c r="O24" s="25"/>
      <c r="P24" s="25"/>
      <c r="Q24" s="25"/>
      <c r="R24" s="25"/>
      <c r="S24" s="25"/>
      <c r="T24" s="25"/>
      <c r="U24" s="25"/>
      <c r="V24" s="25"/>
      <c r="W24" s="25"/>
      <c r="X24" s="25"/>
      <c r="Y24" s="25"/>
      <c r="Z24" s="25"/>
      <c r="AA24" s="25"/>
      <c r="AB24" s="25"/>
      <c r="AC24" s="25"/>
      <c r="AD24" s="25"/>
      <c r="AE24" s="25"/>
      <c r="AF24" s="25"/>
      <c r="AG24" s="25"/>
      <c r="AH24" s="25"/>
      <c r="AI24" s="25"/>
      <c r="AJ24" s="25"/>
    </row>
    <row r="25" spans="1:36" x14ac:dyDescent="0.25">
      <c r="A25" s="26"/>
      <c r="B25" s="31"/>
      <c r="C25" s="25"/>
      <c r="D25" s="25"/>
      <c r="E25" s="25"/>
      <c r="F25" s="25"/>
      <c r="G25" s="25"/>
      <c r="H25" s="25"/>
      <c r="I25" s="25"/>
      <c r="J25" s="25"/>
      <c r="K25" s="25"/>
      <c r="L25" s="25"/>
      <c r="M25" s="25"/>
      <c r="N25" s="25"/>
      <c r="O25" s="25"/>
      <c r="P25" s="25"/>
      <c r="Q25" s="25"/>
      <c r="R25" s="25"/>
      <c r="S25" s="25"/>
      <c r="T25" s="25"/>
      <c r="U25" s="25"/>
      <c r="V25" s="25"/>
      <c r="W25" s="25"/>
      <c r="X25" s="25"/>
      <c r="Y25" s="25"/>
      <c r="Z25" s="25"/>
      <c r="AA25" s="25"/>
      <c r="AB25" s="25"/>
      <c r="AC25" s="25"/>
      <c r="AD25" s="25"/>
      <c r="AE25" s="25"/>
      <c r="AF25" s="25"/>
      <c r="AG25" s="25"/>
      <c r="AH25" s="25"/>
      <c r="AI25" s="25"/>
      <c r="AJ25" s="25"/>
    </row>
    <row r="26" spans="1:36" x14ac:dyDescent="0.25">
      <c r="A26" s="26"/>
      <c r="B26" s="25"/>
      <c r="C26" s="25"/>
      <c r="D26" s="25"/>
      <c r="E26" s="25"/>
      <c r="F26" s="25"/>
      <c r="G26" s="25"/>
      <c r="H26" s="25"/>
      <c r="I26" s="25"/>
      <c r="J26" s="25"/>
      <c r="K26" s="25"/>
      <c r="L26" s="25"/>
      <c r="M26" s="25"/>
      <c r="N26" s="25"/>
      <c r="O26" s="25"/>
      <c r="P26" s="25"/>
      <c r="Q26" s="25"/>
      <c r="R26" s="25"/>
      <c r="S26" s="25"/>
      <c r="T26" s="25"/>
      <c r="U26" s="25"/>
      <c r="V26" s="25"/>
      <c r="W26" s="25"/>
      <c r="X26" s="25"/>
      <c r="Y26" s="25"/>
      <c r="Z26" s="25"/>
      <c r="AA26" s="25"/>
      <c r="AB26" s="25"/>
      <c r="AC26" s="25"/>
      <c r="AD26" s="25"/>
      <c r="AE26" s="25"/>
      <c r="AF26" s="25"/>
      <c r="AG26" s="25"/>
      <c r="AH26" s="25"/>
      <c r="AI26" s="25"/>
      <c r="AJ26" s="25"/>
    </row>
    <row r="27" spans="1:36" x14ac:dyDescent="0.25">
      <c r="A27" s="26"/>
      <c r="B27" s="25"/>
      <c r="C27" s="25"/>
      <c r="D27" s="25"/>
      <c r="E27" s="25"/>
      <c r="F27" s="25"/>
      <c r="G27" s="25"/>
      <c r="H27" s="25"/>
      <c r="I27" s="25"/>
      <c r="J27" s="25"/>
      <c r="K27" s="25"/>
      <c r="L27" s="25"/>
      <c r="M27" s="25"/>
      <c r="N27" s="25"/>
      <c r="O27" s="25"/>
      <c r="P27" s="25"/>
      <c r="Q27" s="25"/>
      <c r="R27" s="25"/>
      <c r="S27" s="25"/>
      <c r="T27" s="25"/>
      <c r="U27" s="25"/>
      <c r="V27" s="25"/>
      <c r="W27" s="25"/>
      <c r="X27" s="25"/>
      <c r="Y27" s="25"/>
      <c r="Z27" s="25"/>
      <c r="AA27" s="25"/>
      <c r="AB27" s="25"/>
      <c r="AC27" s="25"/>
      <c r="AD27" s="25"/>
      <c r="AE27" s="25"/>
      <c r="AF27" s="25"/>
      <c r="AG27" s="25"/>
      <c r="AH27" s="25"/>
      <c r="AI27" s="25"/>
      <c r="AJ27" s="25"/>
    </row>
    <row r="28" spans="1:36" x14ac:dyDescent="0.25">
      <c r="A28" s="26"/>
      <c r="B28" s="25"/>
      <c r="C28" s="25"/>
      <c r="D28" s="25"/>
      <c r="E28" s="25"/>
      <c r="F28" s="25"/>
      <c r="G28" s="25"/>
      <c r="H28" s="25"/>
      <c r="I28" s="25"/>
      <c r="J28" s="25"/>
      <c r="K28" s="25"/>
      <c r="L28" s="25"/>
      <c r="M28" s="25"/>
      <c r="N28" s="25"/>
      <c r="O28" s="25"/>
      <c r="P28" s="25"/>
      <c r="Q28" s="25"/>
      <c r="R28" s="25"/>
      <c r="S28" s="25"/>
      <c r="T28" s="25"/>
      <c r="U28" s="25"/>
      <c r="V28" s="25"/>
      <c r="W28" s="25"/>
      <c r="X28" s="25"/>
      <c r="Y28" s="25"/>
      <c r="Z28" s="25"/>
      <c r="AA28" s="25"/>
      <c r="AB28" s="25"/>
      <c r="AC28" s="25"/>
      <c r="AD28" s="25"/>
      <c r="AE28" s="25"/>
      <c r="AF28" s="25"/>
      <c r="AG28" s="25"/>
      <c r="AH28" s="25"/>
      <c r="AI28" s="25"/>
      <c r="AJ28" s="25"/>
    </row>
    <row r="29" spans="1:36" x14ac:dyDescent="0.25">
      <c r="A29" s="26"/>
      <c r="B29" s="25"/>
      <c r="C29" s="25"/>
      <c r="D29" s="25"/>
      <c r="E29" s="25"/>
      <c r="F29" s="25"/>
      <c r="G29" s="25"/>
      <c r="H29" s="25"/>
      <c r="I29" s="25"/>
      <c r="J29" s="25"/>
      <c r="K29" s="25"/>
      <c r="L29" s="25"/>
      <c r="M29" s="25"/>
      <c r="N29" s="25"/>
      <c r="O29" s="25"/>
      <c r="P29" s="25"/>
      <c r="Q29" s="25"/>
      <c r="R29" s="25"/>
      <c r="S29" s="25"/>
      <c r="T29" s="25"/>
      <c r="U29" s="25"/>
      <c r="V29" s="25"/>
      <c r="W29" s="25"/>
      <c r="X29" s="25"/>
      <c r="Y29" s="25"/>
      <c r="Z29" s="25"/>
      <c r="AA29" s="25"/>
      <c r="AB29" s="25"/>
      <c r="AC29" s="25"/>
      <c r="AD29" s="25"/>
      <c r="AE29" s="25"/>
      <c r="AF29" s="25"/>
      <c r="AG29" s="25"/>
      <c r="AH29" s="25"/>
      <c r="AI29" s="25"/>
      <c r="AJ29" s="25"/>
    </row>
    <row r="30" spans="1:36" x14ac:dyDescent="0.25">
      <c r="A30" s="26"/>
      <c r="B30" s="25"/>
      <c r="C30" s="25"/>
      <c r="D30" s="25"/>
      <c r="E30" s="25"/>
      <c r="F30" s="25"/>
      <c r="G30" s="25"/>
      <c r="H30" s="25"/>
      <c r="I30" s="25"/>
      <c r="J30" s="25"/>
      <c r="K30" s="25"/>
      <c r="L30" s="25"/>
      <c r="M30" s="25"/>
      <c r="N30" s="25"/>
      <c r="O30" s="25"/>
      <c r="P30" s="25"/>
      <c r="Q30" s="25"/>
      <c r="R30" s="25"/>
      <c r="S30" s="25"/>
      <c r="T30" s="25"/>
      <c r="U30" s="25"/>
      <c r="V30" s="25"/>
      <c r="W30" s="25"/>
      <c r="X30" s="25"/>
      <c r="Y30" s="25"/>
      <c r="Z30" s="25"/>
      <c r="AA30" s="25"/>
      <c r="AB30" s="25"/>
      <c r="AC30" s="25"/>
      <c r="AD30" s="25"/>
      <c r="AE30" s="25"/>
      <c r="AF30" s="25"/>
      <c r="AG30" s="25"/>
      <c r="AH30" s="25"/>
      <c r="AI30" s="25"/>
      <c r="AJ30" s="25"/>
    </row>
    <row r="31" spans="1:36" x14ac:dyDescent="0.25">
      <c r="A31" s="26"/>
      <c r="B31" s="25"/>
      <c r="C31" s="25"/>
      <c r="D31" s="25"/>
      <c r="E31" s="25"/>
      <c r="F31" s="25"/>
      <c r="G31" s="25"/>
      <c r="H31" s="25"/>
      <c r="I31" s="25"/>
      <c r="J31" s="25"/>
      <c r="K31" s="25"/>
      <c r="L31" s="25"/>
      <c r="M31" s="25"/>
      <c r="N31" s="25"/>
      <c r="O31" s="25"/>
      <c r="P31" s="25"/>
      <c r="Q31" s="25"/>
      <c r="R31" s="25"/>
      <c r="S31" s="25"/>
      <c r="T31" s="25"/>
      <c r="U31" s="25"/>
      <c r="V31" s="25"/>
      <c r="W31" s="25"/>
      <c r="X31" s="25"/>
      <c r="Y31" s="25"/>
      <c r="Z31" s="25"/>
      <c r="AA31" s="25"/>
      <c r="AB31" s="25"/>
      <c r="AC31" s="25"/>
      <c r="AD31" s="25"/>
      <c r="AE31" s="25"/>
      <c r="AF31" s="25"/>
      <c r="AG31" s="25"/>
      <c r="AH31" s="25"/>
      <c r="AI31" s="25"/>
      <c r="AJ31" s="25"/>
    </row>
    <row r="32" spans="1:36" x14ac:dyDescent="0.25">
      <c r="A32" s="26"/>
      <c r="B32" s="25"/>
      <c r="C32" s="25"/>
      <c r="D32" s="25"/>
      <c r="E32" s="25"/>
      <c r="F32" s="25"/>
      <c r="G32" s="25"/>
      <c r="H32" s="25"/>
      <c r="I32" s="25"/>
      <c r="J32" s="25"/>
      <c r="K32" s="25"/>
      <c r="L32" s="25"/>
      <c r="M32" s="25"/>
      <c r="N32" s="25"/>
      <c r="O32" s="25"/>
      <c r="P32" s="25"/>
      <c r="Q32" s="25"/>
      <c r="R32" s="25"/>
      <c r="S32" s="25"/>
      <c r="T32" s="25"/>
      <c r="U32" s="25"/>
      <c r="V32" s="25"/>
      <c r="W32" s="25"/>
      <c r="X32" s="25"/>
      <c r="Y32" s="25"/>
      <c r="Z32" s="25"/>
      <c r="AA32" s="25"/>
      <c r="AB32" s="25"/>
      <c r="AC32" s="25"/>
      <c r="AD32" s="25"/>
      <c r="AE32" s="25"/>
      <c r="AF32" s="25"/>
      <c r="AG32" s="25"/>
      <c r="AH32" s="25"/>
      <c r="AI32" s="25"/>
      <c r="AJ32" s="25"/>
    </row>
    <row r="33" spans="1:36" x14ac:dyDescent="0.25">
      <c r="A33" s="26"/>
      <c r="B33" s="25"/>
      <c r="C33" s="25"/>
      <c r="D33" s="25"/>
      <c r="E33" s="25"/>
      <c r="F33" s="25"/>
      <c r="G33" s="25"/>
      <c r="H33" s="25"/>
      <c r="I33" s="25"/>
      <c r="J33" s="25"/>
      <c r="K33" s="25"/>
      <c r="L33" s="25"/>
      <c r="M33" s="25"/>
      <c r="N33" s="25"/>
      <c r="O33" s="25"/>
      <c r="P33" s="25"/>
      <c r="Q33" s="25"/>
      <c r="R33" s="25"/>
      <c r="S33" s="25"/>
      <c r="T33" s="25"/>
      <c r="U33" s="25"/>
      <c r="V33" s="25"/>
      <c r="W33" s="25"/>
      <c r="X33" s="25"/>
      <c r="Y33" s="25"/>
      <c r="Z33" s="25"/>
      <c r="AA33" s="25"/>
      <c r="AB33" s="25"/>
      <c r="AC33" s="25"/>
      <c r="AD33" s="25"/>
      <c r="AE33" s="25"/>
      <c r="AF33" s="25"/>
      <c r="AG33" s="25"/>
      <c r="AH33" s="25"/>
      <c r="AI33" s="25"/>
      <c r="AJ33" s="25"/>
    </row>
    <row r="34" spans="1:36" x14ac:dyDescent="0.25">
      <c r="A34" s="26"/>
      <c r="B34" s="25"/>
      <c r="C34" s="25"/>
      <c r="D34" s="25"/>
      <c r="E34" s="25"/>
      <c r="F34" s="25"/>
      <c r="G34" s="25"/>
      <c r="H34" s="25"/>
      <c r="I34" s="25"/>
      <c r="J34" s="25"/>
      <c r="K34" s="25"/>
      <c r="L34" s="25"/>
      <c r="M34" s="25"/>
      <c r="N34" s="25"/>
      <c r="O34" s="25"/>
      <c r="P34" s="25"/>
      <c r="Q34" s="25"/>
      <c r="R34" s="25"/>
      <c r="S34" s="25"/>
      <c r="T34" s="25"/>
      <c r="U34" s="25"/>
      <c r="V34" s="25"/>
      <c r="W34" s="25"/>
      <c r="X34" s="25"/>
      <c r="Y34" s="25"/>
      <c r="Z34" s="25"/>
      <c r="AA34" s="25"/>
      <c r="AB34" s="25"/>
      <c r="AC34" s="25"/>
      <c r="AD34" s="25"/>
      <c r="AE34" s="25"/>
      <c r="AF34" s="25"/>
      <c r="AG34" s="25"/>
      <c r="AH34" s="25"/>
      <c r="AI34" s="25"/>
      <c r="AJ34" s="25"/>
    </row>
    <row r="35" spans="1:36" x14ac:dyDescent="0.25">
      <c r="A35" s="26"/>
      <c r="B35" s="25"/>
      <c r="C35" s="25"/>
      <c r="D35" s="25"/>
      <c r="E35" s="25"/>
      <c r="F35" s="25"/>
      <c r="G35" s="25"/>
      <c r="H35" s="25"/>
      <c r="I35" s="25"/>
      <c r="J35" s="25"/>
      <c r="K35" s="25"/>
      <c r="L35" s="25"/>
      <c r="M35" s="25"/>
      <c r="N35" s="25"/>
      <c r="O35" s="25"/>
      <c r="P35" s="25"/>
      <c r="Q35" s="25"/>
      <c r="R35" s="25"/>
      <c r="S35" s="25"/>
      <c r="T35" s="25"/>
      <c r="U35" s="25"/>
      <c r="V35" s="25"/>
      <c r="W35" s="25"/>
      <c r="X35" s="25"/>
      <c r="Y35" s="25"/>
      <c r="Z35" s="25"/>
      <c r="AA35" s="25"/>
      <c r="AB35" s="25"/>
      <c r="AC35" s="25"/>
      <c r="AD35" s="25"/>
      <c r="AE35" s="25"/>
      <c r="AF35" s="25"/>
      <c r="AG35" s="25"/>
      <c r="AH35" s="25"/>
      <c r="AI35" s="25"/>
      <c r="AJ35" s="25"/>
    </row>
    <row r="36" spans="1:36" x14ac:dyDescent="0.25">
      <c r="A36" s="26"/>
      <c r="B36" s="31" t="s">
        <v>493</v>
      </c>
      <c r="C36" s="31"/>
      <c r="D36" s="31"/>
      <c r="E36" s="31"/>
      <c r="F36" s="31"/>
      <c r="G36" s="31"/>
      <c r="H36" s="31"/>
      <c r="K36" s="8"/>
      <c r="L36" s="8"/>
      <c r="N36" s="31"/>
      <c r="O36" s="31"/>
      <c r="P36" s="31"/>
      <c r="Q36" s="31"/>
      <c r="R36" s="31"/>
      <c r="S36" s="31"/>
      <c r="V36" s="25"/>
      <c r="W36" s="25"/>
      <c r="AA36" s="31"/>
      <c r="AB36" s="31"/>
      <c r="AC36" s="31"/>
      <c r="AD36" s="31"/>
      <c r="AE36" s="31"/>
      <c r="AF36" s="31"/>
      <c r="AG36" s="25"/>
      <c r="AH36" s="25"/>
      <c r="AI36" s="25"/>
      <c r="AJ36" s="25"/>
    </row>
    <row r="37" spans="1:36" x14ac:dyDescent="0.25">
      <c r="A37" s="26"/>
      <c r="B37" s="25"/>
      <c r="C37" s="25"/>
      <c r="D37" s="25"/>
      <c r="E37" s="25"/>
      <c r="F37" s="25"/>
      <c r="G37" s="25"/>
      <c r="H37" s="25"/>
      <c r="I37" s="25"/>
      <c r="J37" s="25"/>
      <c r="K37" s="25"/>
      <c r="L37" s="25"/>
      <c r="M37" s="25"/>
      <c r="N37" s="25"/>
      <c r="O37" s="25"/>
      <c r="P37" s="25"/>
      <c r="Q37" s="25"/>
      <c r="R37" s="25"/>
      <c r="S37" s="25"/>
      <c r="T37" s="25"/>
      <c r="U37" s="25"/>
      <c r="V37" s="25"/>
      <c r="W37" s="25"/>
      <c r="X37" s="25"/>
      <c r="Y37" s="25"/>
      <c r="Z37" s="25"/>
      <c r="AA37" s="25"/>
      <c r="AB37" s="25"/>
      <c r="AC37" s="25"/>
      <c r="AD37" s="25"/>
      <c r="AE37" s="25"/>
      <c r="AF37" s="25"/>
      <c r="AG37" s="25"/>
      <c r="AH37" s="25"/>
      <c r="AI37" s="25"/>
      <c r="AJ37" s="25"/>
    </row>
    <row r="38" spans="1:36" x14ac:dyDescent="0.25">
      <c r="A38" s="26"/>
      <c r="B38" s="25"/>
      <c r="C38" s="25"/>
      <c r="D38" s="25"/>
      <c r="E38" s="25"/>
      <c r="F38" s="25"/>
      <c r="G38" s="25"/>
      <c r="H38" s="25"/>
      <c r="I38" s="25"/>
      <c r="J38" s="25"/>
      <c r="K38" s="25"/>
      <c r="L38" s="25"/>
      <c r="M38" s="25"/>
      <c r="N38" s="25"/>
      <c r="O38" s="25"/>
      <c r="P38" s="25"/>
      <c r="Q38" s="25"/>
      <c r="R38" s="25"/>
      <c r="S38" s="25"/>
      <c r="T38" s="25"/>
      <c r="U38" s="25"/>
      <c r="V38" s="25"/>
      <c r="W38" s="25"/>
      <c r="X38" s="25"/>
      <c r="Y38" s="25"/>
      <c r="Z38" s="25"/>
      <c r="AA38" s="25"/>
      <c r="AB38" s="25"/>
      <c r="AC38" s="25"/>
      <c r="AD38" s="25"/>
      <c r="AE38" s="25"/>
      <c r="AF38" s="25"/>
      <c r="AG38" s="25"/>
      <c r="AH38" s="25"/>
      <c r="AI38" s="25"/>
      <c r="AJ38" s="25"/>
    </row>
    <row r="39" spans="1:36" x14ac:dyDescent="0.25">
      <c r="A39" s="26"/>
      <c r="B39" s="25"/>
      <c r="C39" s="25"/>
      <c r="D39" s="25"/>
      <c r="E39" s="25"/>
      <c r="F39" s="25"/>
      <c r="G39" s="25"/>
      <c r="H39" s="25"/>
      <c r="I39" s="25"/>
      <c r="J39" s="25"/>
      <c r="K39" s="25"/>
      <c r="L39" s="25"/>
      <c r="M39" s="25"/>
      <c r="N39" s="25"/>
      <c r="O39" s="25"/>
      <c r="P39" s="25"/>
      <c r="Q39" s="25"/>
      <c r="R39" s="25"/>
      <c r="S39" s="25"/>
      <c r="T39" s="25"/>
      <c r="U39" s="25"/>
      <c r="V39" s="25"/>
      <c r="W39" s="25"/>
      <c r="X39" s="25"/>
      <c r="Y39" s="25"/>
      <c r="Z39" s="25"/>
      <c r="AA39" s="25"/>
      <c r="AB39" s="25"/>
      <c r="AC39" s="25"/>
      <c r="AD39" s="25"/>
      <c r="AE39" s="25"/>
      <c r="AF39" s="25"/>
      <c r="AG39" s="25"/>
      <c r="AH39" s="25"/>
      <c r="AI39" s="25"/>
      <c r="AJ39" s="25"/>
    </row>
    <row r="40" spans="1:36" x14ac:dyDescent="0.25">
      <c r="A40" s="26"/>
      <c r="B40" s="25"/>
      <c r="C40" s="25"/>
      <c r="D40" s="25"/>
      <c r="E40" s="25"/>
      <c r="F40" s="25"/>
      <c r="G40" s="25"/>
      <c r="H40" s="25"/>
      <c r="I40" s="25"/>
      <c r="J40" s="25"/>
      <c r="K40" s="25"/>
      <c r="L40" s="25"/>
      <c r="M40" s="25"/>
      <c r="N40" s="25"/>
      <c r="O40" s="25"/>
      <c r="P40" s="25"/>
      <c r="Q40" s="25"/>
      <c r="R40" s="25"/>
      <c r="S40" s="25"/>
      <c r="T40" s="25"/>
      <c r="U40" s="25"/>
      <c r="V40" s="25"/>
      <c r="W40" s="25"/>
      <c r="X40" s="25"/>
      <c r="Y40" s="25"/>
      <c r="Z40" s="25"/>
      <c r="AA40" s="25"/>
      <c r="AB40" s="25"/>
      <c r="AC40" s="25"/>
      <c r="AD40" s="25"/>
      <c r="AE40" s="25"/>
      <c r="AF40" s="25"/>
      <c r="AG40" s="25"/>
      <c r="AH40" s="25"/>
      <c r="AI40" s="25"/>
      <c r="AJ40" s="25"/>
    </row>
    <row r="41" spans="1:36" x14ac:dyDescent="0.25">
      <c r="A41" s="26"/>
      <c r="B41" s="25"/>
      <c r="C41" s="25"/>
      <c r="D41" s="25"/>
      <c r="E41" s="25"/>
      <c r="F41" s="25"/>
      <c r="G41" s="25"/>
      <c r="H41" s="25"/>
      <c r="I41" s="25"/>
      <c r="J41" s="25"/>
      <c r="K41" s="25"/>
      <c r="L41" s="25"/>
      <c r="M41" s="25"/>
      <c r="N41" s="25"/>
      <c r="O41" s="25"/>
      <c r="P41" s="25"/>
      <c r="Q41" s="25"/>
      <c r="R41" s="25"/>
      <c r="S41" s="25"/>
      <c r="T41" s="25"/>
      <c r="U41" s="25"/>
      <c r="V41" s="25"/>
      <c r="W41" s="25"/>
      <c r="X41" s="25"/>
      <c r="Y41" s="25"/>
      <c r="Z41" s="25"/>
      <c r="AA41" s="25"/>
      <c r="AB41" s="25"/>
      <c r="AC41" s="25"/>
      <c r="AD41" s="25"/>
      <c r="AE41" s="25"/>
      <c r="AF41" s="25"/>
      <c r="AG41" s="25"/>
      <c r="AH41" s="25"/>
      <c r="AI41" s="25"/>
      <c r="AJ41" s="25"/>
    </row>
    <row r="42" spans="1:36" x14ac:dyDescent="0.25">
      <c r="A42" s="26"/>
      <c r="B42" s="25"/>
      <c r="C42" s="25"/>
      <c r="D42" s="25"/>
      <c r="E42" s="25"/>
      <c r="F42" s="25"/>
      <c r="G42" s="25"/>
      <c r="H42" s="25"/>
      <c r="I42" s="25"/>
      <c r="J42" s="25"/>
      <c r="K42" s="25"/>
      <c r="L42" s="25"/>
      <c r="M42" s="25"/>
      <c r="N42" s="25"/>
      <c r="O42" s="25"/>
      <c r="P42" s="25"/>
      <c r="Q42" s="25"/>
      <c r="R42" s="25"/>
      <c r="S42" s="25"/>
      <c r="T42" s="25"/>
      <c r="U42" s="25"/>
      <c r="V42" s="25"/>
      <c r="W42" s="25"/>
      <c r="X42" s="25"/>
      <c r="Y42" s="25"/>
      <c r="Z42" s="25"/>
      <c r="AA42" s="25"/>
      <c r="AB42" s="25"/>
      <c r="AC42" s="25"/>
      <c r="AD42" s="25"/>
      <c r="AE42" s="25"/>
      <c r="AF42" s="25"/>
      <c r="AG42" s="25"/>
      <c r="AH42" s="25"/>
      <c r="AI42" s="25"/>
      <c r="AJ42" s="25"/>
    </row>
    <row r="43" spans="1:36" x14ac:dyDescent="0.25">
      <c r="A43" s="26"/>
      <c r="B43" s="25"/>
      <c r="C43" s="25"/>
      <c r="D43" s="25"/>
      <c r="E43" s="25"/>
      <c r="F43" s="25"/>
      <c r="G43" s="25"/>
      <c r="H43" s="25"/>
      <c r="I43" s="25"/>
      <c r="J43" s="25"/>
      <c r="K43" s="25"/>
      <c r="L43" s="25"/>
      <c r="M43" s="25"/>
      <c r="N43" s="25"/>
      <c r="O43" s="25"/>
      <c r="P43" s="25"/>
      <c r="Q43" s="25"/>
      <c r="R43" s="25"/>
      <c r="S43" s="25"/>
      <c r="T43" s="25"/>
      <c r="U43" s="25"/>
      <c r="V43" s="25"/>
      <c r="W43" s="25"/>
      <c r="X43" s="25"/>
      <c r="Y43" s="25"/>
      <c r="Z43" s="25"/>
      <c r="AA43" s="25"/>
      <c r="AB43" s="25"/>
      <c r="AC43" s="25"/>
      <c r="AD43" s="25"/>
      <c r="AE43" s="25"/>
      <c r="AF43" s="25"/>
      <c r="AG43" s="25"/>
      <c r="AH43" s="25"/>
      <c r="AI43" s="25"/>
      <c r="AJ43" s="25"/>
    </row>
    <row r="44" spans="1:36" x14ac:dyDescent="0.25">
      <c r="A44" s="26"/>
      <c r="B44" s="25"/>
      <c r="C44" s="25"/>
      <c r="D44" s="25"/>
      <c r="E44" s="25"/>
      <c r="F44" s="25"/>
      <c r="G44" s="25"/>
      <c r="H44" s="25"/>
      <c r="I44" s="25"/>
      <c r="J44" s="25"/>
      <c r="K44" s="25"/>
      <c r="L44" s="25"/>
      <c r="M44" s="25"/>
      <c r="N44" s="25"/>
      <c r="O44" s="25"/>
      <c r="P44" s="25"/>
      <c r="Q44" s="25"/>
      <c r="R44" s="25"/>
      <c r="S44" s="25"/>
      <c r="T44" s="25"/>
      <c r="U44" s="25"/>
      <c r="V44" s="25"/>
      <c r="W44" s="25"/>
      <c r="X44" s="25"/>
      <c r="Y44" s="25"/>
      <c r="Z44" s="25"/>
      <c r="AA44" s="25"/>
      <c r="AB44" s="25"/>
      <c r="AC44" s="25"/>
      <c r="AD44" s="25"/>
      <c r="AE44" s="25"/>
      <c r="AF44" s="25"/>
      <c r="AG44" s="25"/>
      <c r="AH44" s="25"/>
      <c r="AI44" s="25"/>
      <c r="AJ44" s="25"/>
    </row>
    <row r="45" spans="1:36" x14ac:dyDescent="0.25">
      <c r="A45" s="26"/>
      <c r="B45" s="25"/>
      <c r="C45" s="25"/>
      <c r="D45" s="25"/>
      <c r="E45" s="25"/>
      <c r="F45" s="25"/>
      <c r="G45" s="25"/>
      <c r="H45" s="25"/>
      <c r="I45" s="25"/>
      <c r="J45" s="25"/>
      <c r="K45" s="25"/>
      <c r="L45" s="25"/>
      <c r="M45" s="25"/>
      <c r="N45" s="25"/>
      <c r="O45" s="25"/>
      <c r="P45" s="25"/>
      <c r="Q45" s="25"/>
      <c r="R45" s="25"/>
      <c r="S45" s="25"/>
      <c r="T45" s="25"/>
      <c r="U45" s="25"/>
      <c r="V45" s="25"/>
      <c r="W45" s="25"/>
      <c r="X45" s="25"/>
      <c r="Y45" s="25"/>
      <c r="Z45" s="25"/>
      <c r="AA45" s="25"/>
      <c r="AB45" s="25"/>
      <c r="AC45" s="25"/>
      <c r="AD45" s="25"/>
      <c r="AE45" s="25"/>
      <c r="AF45" s="25"/>
      <c r="AG45" s="25"/>
      <c r="AH45" s="25"/>
      <c r="AI45" s="25"/>
      <c r="AJ45" s="25"/>
    </row>
    <row r="46" spans="1:36" x14ac:dyDescent="0.25">
      <c r="A46" s="26"/>
      <c r="B46" s="25"/>
      <c r="C46" s="25"/>
      <c r="D46" s="25"/>
      <c r="E46" s="25"/>
      <c r="F46" s="25"/>
      <c r="G46" s="25"/>
      <c r="H46" s="25"/>
      <c r="I46" s="25"/>
      <c r="J46" s="25"/>
      <c r="K46" s="25"/>
      <c r="L46" s="25"/>
      <c r="M46" s="25"/>
      <c r="N46" s="25"/>
      <c r="O46" s="25"/>
      <c r="P46" s="25"/>
      <c r="Q46" s="25"/>
      <c r="R46" s="25"/>
      <c r="S46" s="25"/>
      <c r="T46" s="25"/>
      <c r="U46" s="25"/>
      <c r="V46" s="25"/>
      <c r="W46" s="25"/>
      <c r="X46" s="25"/>
      <c r="Y46" s="25"/>
      <c r="Z46" s="25"/>
      <c r="AA46" s="25"/>
      <c r="AB46" s="25"/>
      <c r="AC46" s="25"/>
      <c r="AD46" s="25"/>
      <c r="AE46" s="25"/>
      <c r="AF46" s="25"/>
      <c r="AG46" s="25"/>
      <c r="AH46" s="25"/>
      <c r="AI46" s="25"/>
      <c r="AJ46" s="25"/>
    </row>
    <row r="47" spans="1:36" x14ac:dyDescent="0.25">
      <c r="A47" s="26"/>
      <c r="B47" s="25"/>
      <c r="C47" s="25"/>
      <c r="D47" s="25"/>
      <c r="E47" s="25"/>
      <c r="F47" s="25"/>
      <c r="G47" s="25"/>
      <c r="H47" s="25"/>
      <c r="I47" s="25"/>
      <c r="J47" s="25"/>
      <c r="K47" s="25"/>
      <c r="L47" s="25"/>
      <c r="M47" s="25"/>
      <c r="N47" s="25"/>
      <c r="O47" s="25"/>
      <c r="P47" s="25"/>
      <c r="Q47" s="25"/>
      <c r="R47" s="25"/>
      <c r="S47" s="25"/>
      <c r="T47" s="25"/>
      <c r="U47" s="25"/>
      <c r="V47" s="25"/>
      <c r="W47" s="25"/>
      <c r="X47" s="25"/>
      <c r="Y47" s="25"/>
      <c r="Z47" s="25"/>
      <c r="AA47" s="25"/>
      <c r="AB47" s="25"/>
      <c r="AC47" s="25"/>
      <c r="AD47" s="25"/>
      <c r="AE47" s="25"/>
      <c r="AF47" s="25"/>
      <c r="AG47" s="25"/>
      <c r="AH47" s="25"/>
      <c r="AI47" s="25"/>
      <c r="AJ47" s="25"/>
    </row>
    <row r="48" spans="1:36" x14ac:dyDescent="0.25">
      <c r="A48" s="26"/>
      <c r="B48" s="25"/>
      <c r="C48" s="25"/>
      <c r="D48" s="25"/>
      <c r="E48" s="25"/>
      <c r="F48" s="25"/>
      <c r="G48" s="25"/>
      <c r="H48" s="25"/>
      <c r="I48" s="25"/>
      <c r="J48" s="25"/>
      <c r="K48" s="25"/>
      <c r="L48" s="25"/>
      <c r="M48" s="25"/>
      <c r="N48" s="25"/>
      <c r="O48" s="25"/>
      <c r="P48" s="25"/>
      <c r="Q48" s="25"/>
      <c r="R48" s="25"/>
      <c r="S48" s="25"/>
      <c r="T48" s="25"/>
      <c r="U48" s="25"/>
      <c r="V48" s="25"/>
      <c r="W48" s="25"/>
      <c r="X48" s="25"/>
      <c r="Y48" s="25"/>
      <c r="Z48" s="25"/>
      <c r="AA48" s="25"/>
      <c r="AB48" s="25"/>
      <c r="AC48" s="25"/>
      <c r="AD48" s="25"/>
      <c r="AE48" s="25"/>
      <c r="AF48" s="25"/>
      <c r="AG48" s="25"/>
      <c r="AH48" s="25"/>
      <c r="AI48" s="25"/>
      <c r="AJ48" s="25"/>
    </row>
    <row r="49" spans="1:53" x14ac:dyDescent="0.25">
      <c r="A49" s="26"/>
      <c r="B49" s="25"/>
      <c r="C49" s="25"/>
      <c r="D49" s="25"/>
      <c r="E49" s="25"/>
      <c r="F49" s="25"/>
      <c r="G49" s="25"/>
      <c r="H49" s="25"/>
      <c r="I49" s="25"/>
      <c r="J49" s="25"/>
      <c r="K49" s="25"/>
      <c r="L49" s="25"/>
      <c r="M49" s="25"/>
      <c r="N49" s="25"/>
      <c r="O49" s="25"/>
      <c r="P49" s="25"/>
      <c r="Q49" s="25"/>
      <c r="R49" s="25"/>
      <c r="S49" s="25"/>
      <c r="T49" s="25"/>
      <c r="U49" s="25"/>
      <c r="V49" s="25"/>
      <c r="W49" s="25"/>
      <c r="X49" s="25"/>
      <c r="Y49" s="25"/>
      <c r="Z49" s="25"/>
      <c r="AA49" s="25"/>
      <c r="AB49" s="25"/>
      <c r="AC49" s="25"/>
      <c r="AD49" s="25"/>
      <c r="AE49" s="25"/>
      <c r="AF49" s="25"/>
      <c r="AG49" s="25"/>
      <c r="AH49" s="25"/>
      <c r="AI49" s="25"/>
      <c r="AJ49" s="25"/>
    </row>
    <row r="50" spans="1:53" x14ac:dyDescent="0.25">
      <c r="A50" s="26"/>
      <c r="B50" s="25"/>
      <c r="C50" s="25"/>
      <c r="D50" s="25"/>
      <c r="E50" s="25"/>
      <c r="F50" s="25"/>
      <c r="G50" s="25"/>
      <c r="H50" s="25"/>
      <c r="I50" s="25"/>
      <c r="J50" s="25"/>
      <c r="K50" s="25"/>
      <c r="L50" s="25"/>
      <c r="M50" s="25"/>
      <c r="N50" s="25"/>
      <c r="O50" s="25"/>
      <c r="P50" s="25"/>
      <c r="Q50" s="25"/>
      <c r="R50" s="25"/>
      <c r="S50" s="25"/>
      <c r="T50" s="25"/>
      <c r="U50" s="25"/>
      <c r="V50" s="25"/>
      <c r="W50" s="25"/>
      <c r="X50" s="25"/>
      <c r="Y50" s="25"/>
      <c r="Z50" s="25"/>
      <c r="AA50" s="25"/>
      <c r="AB50" s="25"/>
      <c r="AC50" s="25"/>
      <c r="AD50" s="25"/>
      <c r="AE50" s="25"/>
      <c r="AF50" s="25"/>
      <c r="AG50" s="25"/>
      <c r="AH50" s="25"/>
      <c r="AI50" s="25"/>
      <c r="AJ50" s="25"/>
    </row>
    <row r="51" spans="1:53" x14ac:dyDescent="0.25">
      <c r="A51" s="26"/>
      <c r="B51" s="25"/>
      <c r="C51" s="25"/>
      <c r="D51" s="25"/>
      <c r="E51" s="25"/>
      <c r="F51" s="25"/>
      <c r="G51" s="25"/>
      <c r="H51" s="25"/>
      <c r="I51" s="25"/>
      <c r="J51" s="25"/>
      <c r="K51" s="25"/>
      <c r="L51" s="25"/>
      <c r="M51" s="25"/>
      <c r="N51" s="25"/>
      <c r="O51" s="25"/>
      <c r="P51" s="25"/>
      <c r="Q51" s="25"/>
      <c r="R51" s="25"/>
      <c r="S51" s="25"/>
      <c r="T51" s="25"/>
      <c r="U51" s="25"/>
      <c r="V51" s="25"/>
      <c r="W51" s="25"/>
      <c r="X51" s="25"/>
      <c r="Y51" s="25"/>
      <c r="Z51" s="25"/>
      <c r="AA51" s="25"/>
      <c r="AB51" s="25"/>
      <c r="AC51" s="25"/>
      <c r="AD51" s="25"/>
      <c r="AE51" s="25"/>
      <c r="AF51" s="25"/>
      <c r="AG51" s="25"/>
      <c r="AH51" s="25"/>
      <c r="AI51" s="25"/>
      <c r="AJ51" s="25"/>
    </row>
    <row r="52" spans="1:53" x14ac:dyDescent="0.25">
      <c r="A52" s="26"/>
      <c r="B52" s="25"/>
      <c r="C52" s="25"/>
      <c r="D52" s="25"/>
      <c r="E52" s="25"/>
      <c r="F52" s="25"/>
      <c r="G52" s="25"/>
      <c r="H52" s="25"/>
      <c r="I52" s="25"/>
      <c r="J52" s="25"/>
      <c r="K52" s="25"/>
      <c r="L52" s="25"/>
      <c r="M52" s="25"/>
      <c r="N52" s="25"/>
      <c r="O52" s="25"/>
      <c r="P52" s="25"/>
      <c r="Q52" s="25"/>
      <c r="R52" s="25"/>
      <c r="S52" s="25"/>
      <c r="T52" s="25"/>
      <c r="U52" s="25"/>
      <c r="V52" s="25"/>
      <c r="W52" s="25"/>
      <c r="X52" s="25"/>
      <c r="Y52" s="25"/>
      <c r="Z52" s="25"/>
      <c r="AA52" s="25"/>
      <c r="AB52" s="25"/>
      <c r="AC52" s="25"/>
      <c r="AD52" s="25"/>
      <c r="AE52" s="25"/>
      <c r="AF52" s="25"/>
      <c r="AG52" s="25"/>
      <c r="AH52" s="25"/>
      <c r="AI52" s="25"/>
      <c r="AJ52" s="25"/>
    </row>
    <row r="53" spans="1:53" x14ac:dyDescent="0.25">
      <c r="A53" s="26"/>
      <c r="B53" s="25"/>
      <c r="C53" s="25"/>
      <c r="D53" s="25"/>
      <c r="E53" s="25"/>
      <c r="F53" s="25"/>
      <c r="G53" s="25"/>
      <c r="H53" s="25"/>
      <c r="I53" s="25"/>
      <c r="J53" s="25"/>
      <c r="K53" s="25"/>
      <c r="L53" s="25"/>
      <c r="M53" s="25"/>
      <c r="N53" s="25"/>
      <c r="O53" s="25"/>
      <c r="P53" s="25"/>
      <c r="Q53" s="25"/>
      <c r="R53" s="25"/>
      <c r="S53" s="25"/>
      <c r="T53" s="25"/>
      <c r="U53" s="25"/>
      <c r="V53" s="25"/>
      <c r="W53" s="25"/>
      <c r="X53" s="25"/>
      <c r="Y53" s="25"/>
      <c r="Z53" s="25"/>
      <c r="AA53" s="25"/>
      <c r="AB53" s="25"/>
      <c r="AC53" s="25"/>
      <c r="AD53" s="25"/>
      <c r="AE53" s="25"/>
      <c r="AF53" s="25"/>
      <c r="AG53" s="25"/>
      <c r="AH53" s="25"/>
      <c r="AI53" s="25"/>
      <c r="AJ53" s="25"/>
    </row>
    <row r="54" spans="1:53" x14ac:dyDescent="0.25">
      <c r="A54" s="26"/>
      <c r="B54" s="25"/>
      <c r="C54" s="25"/>
      <c r="D54" s="25"/>
      <c r="E54" s="25"/>
      <c r="F54" s="25"/>
      <c r="G54" s="25"/>
      <c r="H54" s="25"/>
      <c r="I54" s="25"/>
      <c r="J54" s="25"/>
      <c r="K54" s="25"/>
      <c r="L54" s="25"/>
      <c r="M54" s="25"/>
      <c r="N54" s="25"/>
      <c r="O54" s="25"/>
      <c r="P54" s="25"/>
      <c r="Q54" s="25"/>
      <c r="R54" s="25"/>
      <c r="S54" s="25"/>
      <c r="T54" s="25"/>
      <c r="U54" s="25"/>
      <c r="V54" s="25"/>
      <c r="W54" s="25"/>
      <c r="X54" s="25"/>
      <c r="Y54" s="25"/>
      <c r="Z54" s="25"/>
      <c r="AA54" s="25"/>
      <c r="AB54" s="25"/>
      <c r="AC54" s="25"/>
      <c r="AD54" s="25"/>
      <c r="AE54" s="25"/>
      <c r="AF54" s="25"/>
      <c r="AG54" s="25"/>
      <c r="AH54" s="25"/>
      <c r="AI54" s="25"/>
      <c r="AJ54" s="25"/>
    </row>
    <row r="55" spans="1:53" x14ac:dyDescent="0.25">
      <c r="A55" s="26"/>
      <c r="B55" s="25"/>
      <c r="C55" s="25"/>
      <c r="D55" s="25"/>
      <c r="E55" s="25"/>
      <c r="F55" s="25"/>
      <c r="G55" s="25"/>
      <c r="H55" s="25"/>
      <c r="I55" s="25"/>
      <c r="J55" s="25"/>
      <c r="K55" s="25"/>
      <c r="L55" s="25"/>
      <c r="M55" s="25"/>
      <c r="N55" s="25"/>
      <c r="O55" s="25"/>
      <c r="P55" s="25"/>
      <c r="Q55" s="25"/>
      <c r="R55" s="25"/>
      <c r="S55" s="25"/>
      <c r="T55" s="25"/>
      <c r="U55" s="25"/>
      <c r="V55" s="25"/>
      <c r="W55" s="25"/>
      <c r="X55" s="25"/>
      <c r="Y55" s="25"/>
      <c r="Z55" s="25"/>
      <c r="AA55" s="25"/>
      <c r="AB55" s="25"/>
      <c r="AC55" s="25"/>
      <c r="AD55" s="25"/>
      <c r="AE55" s="25"/>
      <c r="AF55" s="25"/>
      <c r="AG55" s="25"/>
      <c r="AH55" s="25"/>
      <c r="AI55" s="25"/>
      <c r="AJ55" s="25"/>
    </row>
    <row r="56" spans="1:53" x14ac:dyDescent="0.25">
      <c r="A56" s="26"/>
      <c r="B56" s="25"/>
      <c r="C56" s="25"/>
      <c r="D56" s="25"/>
      <c r="E56" s="25"/>
      <c r="F56" s="25"/>
      <c r="G56" s="25"/>
      <c r="H56" s="25"/>
      <c r="I56" s="25"/>
      <c r="J56" s="25"/>
      <c r="K56" s="25"/>
      <c r="L56" s="25"/>
      <c r="M56" s="25"/>
      <c r="N56" s="25"/>
      <c r="O56" s="25"/>
      <c r="P56" s="25"/>
      <c r="Q56" s="25"/>
      <c r="R56" s="25"/>
      <c r="S56" s="25"/>
      <c r="T56" s="25"/>
      <c r="U56" s="25"/>
      <c r="V56" s="25"/>
      <c r="W56" s="25"/>
      <c r="X56" s="25"/>
      <c r="Y56" s="25"/>
      <c r="Z56" s="25"/>
      <c r="AA56" s="25"/>
      <c r="AB56" s="25"/>
      <c r="AC56" s="25"/>
      <c r="AD56" s="25"/>
      <c r="AE56" s="25"/>
      <c r="AF56" s="25"/>
      <c r="AG56" s="25"/>
      <c r="AH56" s="25"/>
      <c r="AI56" s="25"/>
      <c r="AJ56" s="25"/>
    </row>
    <row r="57" spans="1:53" x14ac:dyDescent="0.25">
      <c r="A57" s="26"/>
      <c r="B57" s="25"/>
      <c r="C57" s="25"/>
      <c r="D57" s="25"/>
      <c r="E57" s="25"/>
      <c r="F57" s="25"/>
      <c r="G57" s="25"/>
      <c r="H57" s="25"/>
      <c r="I57" s="25"/>
      <c r="J57" s="25"/>
      <c r="K57" s="25"/>
      <c r="L57" s="25"/>
      <c r="M57" s="25"/>
      <c r="N57" s="25"/>
      <c r="O57" s="25"/>
      <c r="P57" s="25"/>
      <c r="Q57" s="25"/>
      <c r="R57" s="25"/>
      <c r="S57" s="25"/>
      <c r="T57" s="25"/>
      <c r="U57" s="25"/>
      <c r="V57" s="25"/>
      <c r="W57" s="25"/>
      <c r="X57" s="25"/>
      <c r="Y57" s="25"/>
      <c r="Z57" s="25"/>
      <c r="AA57" s="25"/>
      <c r="AB57" s="25"/>
      <c r="AC57" s="25"/>
      <c r="AD57" s="25"/>
      <c r="AE57" s="25"/>
      <c r="AF57" s="25"/>
      <c r="AG57" s="25"/>
      <c r="AH57" s="25"/>
      <c r="AI57" s="25"/>
      <c r="AJ57" s="25"/>
    </row>
    <row r="58" spans="1:53" x14ac:dyDescent="0.25">
      <c r="A58" s="26"/>
      <c r="B58" s="25"/>
      <c r="C58" s="25"/>
      <c r="D58" s="25"/>
      <c r="E58" s="25"/>
      <c r="F58" s="25"/>
      <c r="G58" s="25"/>
      <c r="H58" s="25"/>
      <c r="I58" s="25"/>
      <c r="J58" s="25"/>
      <c r="K58" s="25"/>
      <c r="L58" s="25"/>
      <c r="M58" s="25"/>
      <c r="N58" s="25"/>
      <c r="O58" s="25"/>
      <c r="P58" s="25"/>
      <c r="Q58" s="25"/>
      <c r="R58" s="25"/>
      <c r="S58" s="25"/>
      <c r="T58" s="25"/>
      <c r="U58" s="25"/>
      <c r="V58" s="25"/>
      <c r="W58" s="25"/>
      <c r="X58" s="25"/>
      <c r="Y58" s="25"/>
      <c r="Z58" s="25"/>
      <c r="AA58" s="25"/>
      <c r="AB58" s="25"/>
      <c r="AC58" s="25"/>
      <c r="AD58" s="25"/>
      <c r="AE58" s="25"/>
      <c r="AF58" s="25"/>
      <c r="AG58" s="25"/>
      <c r="AH58" s="25"/>
      <c r="AI58" s="25"/>
      <c r="AJ58" s="25"/>
    </row>
    <row r="59" spans="1:53" x14ac:dyDescent="0.25">
      <c r="A59" s="26"/>
      <c r="B59" s="25"/>
      <c r="C59" s="25"/>
      <c r="D59" s="25"/>
      <c r="E59" s="25"/>
      <c r="F59" s="25"/>
      <c r="G59" s="25"/>
      <c r="H59" s="25"/>
      <c r="I59" s="25"/>
      <c r="J59" s="25"/>
      <c r="K59" s="25"/>
      <c r="L59" s="25"/>
      <c r="M59" s="25"/>
      <c r="N59" s="25"/>
      <c r="O59" s="25"/>
      <c r="P59" s="25"/>
      <c r="Q59" s="25"/>
      <c r="R59" s="25"/>
      <c r="S59" s="25"/>
      <c r="T59" s="25"/>
      <c r="U59" s="25"/>
      <c r="V59" s="25"/>
      <c r="W59" s="25"/>
      <c r="X59" s="25"/>
      <c r="Y59" s="25"/>
      <c r="Z59" s="25"/>
      <c r="AA59" s="25"/>
      <c r="AB59" s="25"/>
      <c r="AC59" s="25"/>
      <c r="AD59" s="25"/>
      <c r="AE59" s="25"/>
      <c r="AF59" s="25"/>
      <c r="AG59" s="25"/>
      <c r="AH59" s="25"/>
      <c r="AI59" s="25"/>
      <c r="AJ59" s="25"/>
    </row>
    <row r="60" spans="1:53" x14ac:dyDescent="0.25">
      <c r="A60" s="26"/>
      <c r="B60" s="25"/>
      <c r="C60" s="25"/>
      <c r="D60" s="25"/>
      <c r="E60" s="25"/>
      <c r="F60" s="25"/>
      <c r="G60" s="25"/>
      <c r="H60" s="25"/>
      <c r="I60" s="25"/>
      <c r="J60" s="25"/>
      <c r="K60" s="25"/>
      <c r="L60" s="25"/>
      <c r="M60" s="25"/>
      <c r="N60" s="25"/>
      <c r="O60" s="25"/>
      <c r="P60" s="25"/>
      <c r="Q60" s="25"/>
      <c r="R60" s="25"/>
      <c r="S60" s="25"/>
      <c r="T60" s="25"/>
      <c r="U60" s="25"/>
      <c r="V60" s="25"/>
      <c r="W60" s="25"/>
      <c r="X60" s="25"/>
      <c r="Y60" s="25"/>
      <c r="Z60" s="25"/>
      <c r="AA60" s="25"/>
      <c r="AB60" s="25"/>
      <c r="AC60" s="25"/>
      <c r="AD60" s="25"/>
      <c r="AE60" s="25"/>
      <c r="AF60" s="25"/>
      <c r="AG60" s="25"/>
      <c r="AH60" s="25"/>
      <c r="AI60" s="25"/>
      <c r="AJ60" s="25"/>
    </row>
    <row r="61" spans="1:53" x14ac:dyDescent="0.25">
      <c r="A61" s="26"/>
      <c r="B61" s="25"/>
      <c r="C61" s="25"/>
      <c r="D61" s="25"/>
      <c r="E61" s="25"/>
      <c r="F61" s="25"/>
      <c r="G61" s="25"/>
      <c r="H61" s="25"/>
      <c r="I61" s="25"/>
      <c r="J61" s="25"/>
      <c r="K61" s="25"/>
      <c r="L61" s="25"/>
      <c r="M61" s="25"/>
      <c r="N61" s="25"/>
      <c r="O61" s="25"/>
      <c r="P61" s="25"/>
      <c r="Q61" s="25"/>
      <c r="R61" s="25"/>
      <c r="S61" s="25"/>
      <c r="T61" s="25"/>
      <c r="U61" s="25"/>
      <c r="V61" s="25"/>
      <c r="W61" s="25"/>
      <c r="X61" s="25"/>
      <c r="Y61" s="25"/>
      <c r="Z61" s="25"/>
      <c r="AA61" s="25"/>
      <c r="AB61" s="25"/>
      <c r="AC61" s="25"/>
      <c r="AD61" s="25"/>
      <c r="AE61" s="25"/>
      <c r="AF61" s="25"/>
      <c r="AG61" s="25"/>
      <c r="AH61" s="25"/>
      <c r="AI61" s="25"/>
      <c r="AJ61" s="25"/>
    </row>
    <row r="62" spans="1:53" x14ac:dyDescent="0.25">
      <c r="A62" s="26"/>
      <c r="B62" s="25"/>
      <c r="C62" s="25"/>
      <c r="D62" s="25"/>
      <c r="E62" s="25"/>
      <c r="F62" s="25"/>
      <c r="G62" s="25"/>
      <c r="H62" s="25"/>
      <c r="I62" s="25"/>
      <c r="J62" s="25"/>
      <c r="K62" s="25"/>
      <c r="L62" s="25"/>
      <c r="M62" s="25"/>
      <c r="N62" s="25"/>
      <c r="O62" s="25"/>
      <c r="P62" s="25"/>
      <c r="Q62" s="25"/>
      <c r="R62" s="25"/>
      <c r="S62" s="25"/>
      <c r="T62" s="25"/>
      <c r="U62" s="25"/>
      <c r="V62" s="25"/>
      <c r="W62" s="25"/>
      <c r="X62" s="25"/>
      <c r="Y62" s="25"/>
      <c r="Z62" s="25"/>
      <c r="AA62" s="25"/>
      <c r="AB62" s="25"/>
      <c r="AC62" s="25"/>
      <c r="AD62" s="25"/>
      <c r="AE62" s="25"/>
      <c r="AF62" s="25"/>
      <c r="AG62" s="25"/>
      <c r="AH62" s="25"/>
      <c r="AI62" s="25"/>
      <c r="AJ62" s="25"/>
    </row>
    <row r="63" spans="1:53" x14ac:dyDescent="0.25">
      <c r="A63" s="26"/>
      <c r="B63" s="31" t="s">
        <v>559</v>
      </c>
      <c r="C63" s="31"/>
      <c r="D63" s="31"/>
      <c r="E63" s="31"/>
      <c r="F63" s="31"/>
      <c r="G63" s="31"/>
      <c r="H63" s="31"/>
      <c r="K63" s="9"/>
      <c r="L63" s="9"/>
      <c r="M63" s="25"/>
      <c r="N63" s="25"/>
      <c r="O63" s="25"/>
      <c r="P63" s="25"/>
      <c r="Q63" s="25"/>
      <c r="R63" s="25"/>
      <c r="S63" s="25"/>
      <c r="T63" s="25"/>
      <c r="U63" s="25"/>
      <c r="V63" s="25"/>
      <c r="W63" s="25"/>
      <c r="X63" s="25"/>
      <c r="Y63" s="25"/>
      <c r="Z63" s="25"/>
      <c r="AA63" s="25"/>
      <c r="AB63" s="25"/>
      <c r="AC63" s="25"/>
      <c r="AD63" s="25"/>
      <c r="AE63" s="25"/>
      <c r="AF63" s="25"/>
      <c r="AG63" s="25"/>
      <c r="AH63" s="25"/>
      <c r="AI63" s="25"/>
      <c r="AJ63" s="25"/>
    </row>
    <row r="64" spans="1:53" x14ac:dyDescent="0.25">
      <c r="A64" s="26"/>
      <c r="B64" s="25"/>
      <c r="C64" s="25"/>
      <c r="D64" s="25"/>
      <c r="E64" s="25"/>
      <c r="F64" s="25"/>
      <c r="G64" s="25"/>
      <c r="H64" s="25"/>
      <c r="I64" s="25"/>
      <c r="J64" s="25"/>
      <c r="K64" s="25"/>
      <c r="L64" s="25"/>
      <c r="N64" s="31"/>
      <c r="O64" s="31"/>
      <c r="P64" s="31"/>
      <c r="Q64" s="31"/>
      <c r="R64" s="31"/>
      <c r="S64" s="31"/>
      <c r="V64" s="25"/>
      <c r="W64" s="25"/>
      <c r="X64" s="25"/>
      <c r="Y64" s="25"/>
      <c r="Z64" s="25"/>
      <c r="AA64" s="25"/>
      <c r="AB64" s="25"/>
      <c r="AC64" s="25"/>
      <c r="AD64" s="25"/>
      <c r="AE64" s="25"/>
      <c r="AF64" s="25"/>
      <c r="AG64" s="25"/>
      <c r="AH64" s="25"/>
      <c r="AI64" s="25"/>
      <c r="AJ64" s="25"/>
      <c r="AS64" s="25"/>
      <c r="AT64" s="25"/>
      <c r="AU64" s="25"/>
      <c r="AV64" s="25"/>
      <c r="AW64" s="25"/>
      <c r="AX64" s="25"/>
      <c r="AY64" s="25"/>
      <c r="AZ64" s="25"/>
      <c r="BA64" s="25"/>
    </row>
    <row r="65" spans="1:53" x14ac:dyDescent="0.25">
      <c r="A65" s="26"/>
      <c r="B65" s="25"/>
      <c r="C65" s="25"/>
      <c r="D65" s="25"/>
      <c r="E65" s="25"/>
      <c r="F65" s="25"/>
      <c r="G65" s="25"/>
      <c r="H65" s="25"/>
      <c r="I65" s="25"/>
      <c r="J65" s="25"/>
      <c r="K65" s="25"/>
      <c r="L65" s="25"/>
      <c r="M65" s="25"/>
      <c r="N65" s="25"/>
      <c r="O65" s="25"/>
      <c r="P65" s="25"/>
      <c r="Q65" s="25"/>
      <c r="R65" s="25"/>
      <c r="S65" s="25"/>
      <c r="T65" s="25"/>
      <c r="U65" s="25"/>
      <c r="V65" s="25"/>
      <c r="W65" s="25"/>
      <c r="X65" s="25"/>
      <c r="Y65" s="25"/>
      <c r="Z65" s="25"/>
      <c r="AA65" s="25"/>
      <c r="AB65" s="25"/>
      <c r="AC65" s="25"/>
      <c r="AD65" s="25"/>
      <c r="AE65" s="25"/>
      <c r="AF65" s="25"/>
      <c r="AG65" s="25"/>
      <c r="AH65" s="25"/>
      <c r="AI65" s="25"/>
      <c r="AJ65" s="25"/>
      <c r="AO65" s="25"/>
      <c r="AP65" s="25"/>
      <c r="AQ65" s="25"/>
      <c r="AR65" s="25"/>
      <c r="AS65" s="25"/>
      <c r="AT65" s="25"/>
      <c r="AU65" s="25"/>
      <c r="AV65" s="25"/>
      <c r="AW65" s="25"/>
      <c r="AX65" s="25"/>
      <c r="AY65" s="25"/>
      <c r="AZ65" s="25"/>
      <c r="BA65" s="25"/>
    </row>
    <row r="66" spans="1:53" x14ac:dyDescent="0.25">
      <c r="A66" s="26"/>
      <c r="B66" s="25"/>
      <c r="C66" s="25"/>
      <c r="D66" s="25"/>
      <c r="E66" s="25"/>
      <c r="F66" s="25"/>
      <c r="G66" s="25"/>
      <c r="H66" s="25"/>
      <c r="I66" s="25"/>
      <c r="J66" s="25"/>
      <c r="K66" s="25"/>
      <c r="L66" s="25"/>
      <c r="M66" s="25"/>
      <c r="N66" s="25"/>
      <c r="O66" s="25"/>
      <c r="P66" s="25"/>
      <c r="Q66" s="25"/>
      <c r="R66" s="25"/>
      <c r="S66" s="25"/>
      <c r="T66" s="25"/>
      <c r="U66" s="25"/>
      <c r="V66" s="25"/>
      <c r="W66" s="25"/>
      <c r="X66" s="25"/>
      <c r="Y66" s="25"/>
      <c r="Z66" s="25"/>
      <c r="AA66" s="25"/>
      <c r="AB66" s="25"/>
      <c r="AC66" s="25"/>
      <c r="AD66" s="25"/>
      <c r="AE66" s="25"/>
      <c r="AF66" s="25"/>
      <c r="AG66" s="25"/>
      <c r="AH66" s="25"/>
      <c r="AI66" s="25"/>
      <c r="AJ66" s="25"/>
      <c r="AO66" s="25"/>
      <c r="AP66" s="25"/>
      <c r="AQ66" s="25"/>
      <c r="AR66" s="25"/>
      <c r="AS66" s="25"/>
      <c r="AT66" s="25"/>
      <c r="AU66" s="25"/>
      <c r="AV66" s="25"/>
      <c r="AW66" s="25"/>
      <c r="AX66" s="25"/>
      <c r="AY66" s="25"/>
      <c r="AZ66" s="25"/>
      <c r="BA66" s="25"/>
    </row>
    <row r="67" spans="1:53" x14ac:dyDescent="0.25">
      <c r="A67" s="26"/>
      <c r="B67" s="25"/>
      <c r="C67" s="25"/>
      <c r="D67" s="25"/>
      <c r="E67" s="25"/>
      <c r="F67" s="25"/>
      <c r="G67" s="25"/>
      <c r="H67" s="25"/>
      <c r="I67" s="25"/>
      <c r="J67" s="25"/>
      <c r="K67" s="25"/>
      <c r="L67" s="25"/>
      <c r="M67" s="25"/>
      <c r="N67" s="25"/>
      <c r="O67" s="25"/>
      <c r="P67" s="25"/>
      <c r="Q67" s="25"/>
      <c r="R67" s="25"/>
      <c r="S67" s="25"/>
      <c r="T67" s="25"/>
      <c r="U67" s="25"/>
      <c r="V67" s="25"/>
      <c r="W67" s="25"/>
      <c r="X67" s="25"/>
      <c r="Y67" s="25"/>
      <c r="Z67" s="25"/>
      <c r="AA67" s="25"/>
      <c r="AB67" s="25"/>
      <c r="AC67" s="25"/>
      <c r="AD67" s="25"/>
      <c r="AE67" s="25"/>
      <c r="AF67" s="25"/>
      <c r="AG67" s="25"/>
      <c r="AH67" s="25"/>
      <c r="AI67" s="25"/>
      <c r="AJ67" s="25"/>
      <c r="AO67" s="25"/>
      <c r="AP67" s="25"/>
      <c r="AQ67" s="25"/>
      <c r="AR67" s="25"/>
      <c r="AS67" s="25"/>
      <c r="AT67" s="25"/>
      <c r="AU67" s="25"/>
      <c r="AV67" s="25"/>
      <c r="AW67" s="25"/>
      <c r="AX67" s="25"/>
      <c r="AY67" s="25"/>
      <c r="AZ67" s="25"/>
      <c r="BA67" s="25"/>
    </row>
    <row r="68" spans="1:53" x14ac:dyDescent="0.25">
      <c r="A68" s="26"/>
      <c r="B68" s="25"/>
      <c r="C68" s="25"/>
      <c r="D68" s="25"/>
      <c r="E68" s="25"/>
      <c r="F68" s="25"/>
      <c r="G68" s="25"/>
      <c r="H68" s="25"/>
      <c r="I68" s="25"/>
      <c r="J68" s="25"/>
      <c r="K68" s="25"/>
      <c r="L68" s="25"/>
      <c r="M68" s="25"/>
      <c r="N68" s="25"/>
      <c r="O68" s="25"/>
      <c r="P68" s="25"/>
      <c r="Q68" s="25"/>
      <c r="R68" s="25"/>
      <c r="S68" s="25"/>
      <c r="T68" s="25"/>
      <c r="U68" s="25"/>
      <c r="V68" s="25"/>
      <c r="W68" s="25"/>
      <c r="X68" s="25"/>
      <c r="Y68" s="25"/>
      <c r="Z68" s="25"/>
      <c r="AA68" s="25"/>
      <c r="AB68" s="25"/>
      <c r="AC68" s="25"/>
      <c r="AD68" s="25"/>
      <c r="AE68" s="25"/>
      <c r="AF68" s="25"/>
      <c r="AG68" s="25"/>
      <c r="AH68" s="25"/>
      <c r="AI68" s="25"/>
      <c r="AJ68" s="25"/>
      <c r="AO68" s="25"/>
      <c r="AP68" s="25"/>
      <c r="AQ68" s="25"/>
      <c r="AR68" s="25"/>
      <c r="AS68" s="25"/>
      <c r="AT68" s="25"/>
      <c r="AU68" s="25"/>
      <c r="AV68" s="25"/>
      <c r="AW68" s="25"/>
      <c r="AX68" s="25"/>
      <c r="AY68" s="25"/>
      <c r="AZ68" s="25"/>
      <c r="BA68" s="25"/>
    </row>
    <row r="69" spans="1:53" x14ac:dyDescent="0.25">
      <c r="A69" s="26"/>
      <c r="B69" s="25"/>
      <c r="C69" s="25"/>
      <c r="D69" s="25"/>
      <c r="E69" s="25"/>
      <c r="F69" s="25"/>
      <c r="G69" s="25"/>
      <c r="H69" s="25"/>
      <c r="I69" s="25"/>
      <c r="J69" s="25"/>
      <c r="K69" s="25"/>
      <c r="L69" s="25"/>
      <c r="M69" s="25"/>
      <c r="N69" s="25"/>
      <c r="O69" s="25"/>
      <c r="P69" s="25"/>
      <c r="Q69" s="25"/>
      <c r="R69" s="25"/>
      <c r="S69" s="25"/>
      <c r="T69" s="25"/>
      <c r="U69" s="25"/>
      <c r="V69" s="25"/>
      <c r="W69" s="25"/>
      <c r="X69" s="25"/>
      <c r="Y69" s="25"/>
      <c r="Z69" s="25"/>
      <c r="AA69" s="25"/>
      <c r="AB69" s="25"/>
      <c r="AC69" s="25"/>
      <c r="AD69" s="25"/>
      <c r="AE69" s="25"/>
      <c r="AF69" s="25"/>
      <c r="AG69" s="25"/>
      <c r="AH69" s="25"/>
      <c r="AI69" s="25"/>
      <c r="AJ69" s="25"/>
      <c r="AO69" s="25"/>
      <c r="AP69" s="25"/>
      <c r="AQ69" s="25"/>
      <c r="AR69" s="25"/>
      <c r="AS69" s="25"/>
      <c r="AT69" s="25"/>
      <c r="AU69" s="25"/>
      <c r="AV69" s="25"/>
      <c r="AW69" s="25"/>
      <c r="AX69" s="25"/>
      <c r="AY69" s="25"/>
      <c r="AZ69" s="25"/>
      <c r="BA69" s="25"/>
    </row>
    <row r="70" spans="1:53" x14ac:dyDescent="0.25">
      <c r="A70" s="26"/>
      <c r="B70" s="25"/>
      <c r="C70" s="25"/>
      <c r="D70" s="25"/>
      <c r="E70" s="25"/>
      <c r="F70" s="25"/>
      <c r="G70" s="25"/>
      <c r="H70" s="25"/>
      <c r="I70" s="25"/>
      <c r="J70" s="25"/>
      <c r="K70" s="25"/>
      <c r="L70" s="25"/>
      <c r="M70" s="25"/>
      <c r="N70" s="25"/>
      <c r="O70" s="25"/>
      <c r="P70" s="25"/>
      <c r="Q70" s="25"/>
      <c r="R70" s="25"/>
      <c r="S70" s="25"/>
      <c r="T70" s="25"/>
      <c r="U70" s="25"/>
      <c r="V70" s="25"/>
      <c r="W70" s="25"/>
      <c r="X70" s="25"/>
      <c r="Y70" s="25"/>
      <c r="Z70" s="25"/>
      <c r="AA70" s="25"/>
      <c r="AB70" s="25"/>
      <c r="AC70" s="25"/>
      <c r="AD70" s="25"/>
      <c r="AE70" s="25"/>
      <c r="AF70" s="25"/>
      <c r="AG70" s="25"/>
      <c r="AH70" s="25"/>
      <c r="AI70" s="25"/>
      <c r="AJ70" s="25"/>
      <c r="AO70" s="25"/>
      <c r="AP70" s="25"/>
      <c r="AQ70" s="25"/>
      <c r="AR70" s="25"/>
      <c r="AS70" s="25"/>
      <c r="AT70" s="25"/>
      <c r="AU70" s="25"/>
      <c r="AV70" s="25"/>
      <c r="AW70" s="25"/>
      <c r="AX70" s="25"/>
      <c r="AY70" s="25"/>
      <c r="AZ70" s="25"/>
      <c r="BA70" s="25"/>
    </row>
    <row r="71" spans="1:53" x14ac:dyDescent="0.25">
      <c r="A71" s="26"/>
      <c r="B71" s="25"/>
      <c r="C71" s="25"/>
      <c r="D71" s="25"/>
      <c r="E71" s="25"/>
      <c r="F71" s="25"/>
      <c r="G71" s="25"/>
      <c r="H71" s="25"/>
      <c r="I71" s="25"/>
      <c r="J71" s="25"/>
      <c r="K71" s="25"/>
      <c r="L71" s="25"/>
      <c r="M71" s="25"/>
      <c r="N71" s="25"/>
      <c r="O71" s="25"/>
      <c r="P71" s="25"/>
      <c r="Q71" s="25"/>
      <c r="R71" s="25"/>
      <c r="S71" s="25"/>
      <c r="T71" s="25"/>
      <c r="U71" s="25"/>
      <c r="V71" s="25"/>
      <c r="W71" s="25"/>
      <c r="X71" s="25"/>
      <c r="Y71" s="25"/>
      <c r="Z71" s="25"/>
      <c r="AA71" s="25"/>
      <c r="AB71" s="25"/>
      <c r="AC71" s="25"/>
      <c r="AD71" s="25"/>
      <c r="AE71" s="25"/>
      <c r="AF71" s="25"/>
      <c r="AG71" s="25"/>
      <c r="AH71" s="25"/>
      <c r="AI71" s="25"/>
      <c r="AJ71" s="25"/>
      <c r="AO71" s="25"/>
      <c r="AP71" s="25"/>
      <c r="AQ71" s="25"/>
      <c r="AR71" s="25"/>
      <c r="AS71" s="25"/>
      <c r="AT71" s="25"/>
      <c r="AU71" s="25"/>
      <c r="AV71" s="25"/>
      <c r="AW71" s="25"/>
      <c r="AX71" s="25"/>
      <c r="AY71" s="25"/>
      <c r="AZ71" s="25"/>
      <c r="BA71" s="25"/>
    </row>
    <row r="72" spans="1:53" x14ac:dyDescent="0.25">
      <c r="A72" s="26"/>
      <c r="B72" s="25"/>
      <c r="C72" s="25"/>
      <c r="D72" s="25"/>
      <c r="E72" s="25"/>
      <c r="F72" s="25"/>
      <c r="G72" s="25"/>
      <c r="H72" s="25"/>
      <c r="I72" s="25"/>
      <c r="J72" s="25"/>
      <c r="K72" s="25"/>
      <c r="L72" s="25"/>
      <c r="M72" s="25"/>
      <c r="N72" s="25"/>
      <c r="O72" s="25"/>
      <c r="P72" s="25"/>
      <c r="Q72" s="25"/>
      <c r="R72" s="25"/>
      <c r="S72" s="25"/>
      <c r="T72" s="25"/>
      <c r="U72" s="25"/>
      <c r="V72" s="25"/>
      <c r="W72" s="25"/>
      <c r="X72" s="25"/>
      <c r="Y72" s="25"/>
      <c r="Z72" s="25"/>
      <c r="AA72" s="25"/>
      <c r="AB72" s="25"/>
      <c r="AC72" s="25"/>
      <c r="AD72" s="25"/>
      <c r="AE72" s="25"/>
      <c r="AF72" s="25"/>
      <c r="AG72" s="25"/>
      <c r="AH72" s="25"/>
      <c r="AI72" s="25"/>
      <c r="AJ72" s="25"/>
      <c r="AO72" s="25"/>
      <c r="AP72" s="25"/>
      <c r="AQ72" s="25"/>
      <c r="AR72" s="25"/>
      <c r="AS72" s="25"/>
      <c r="AT72" s="25"/>
      <c r="AU72" s="25"/>
      <c r="AV72" s="25"/>
      <c r="AW72" s="25"/>
      <c r="AX72" s="25"/>
      <c r="AY72" s="25"/>
      <c r="AZ72" s="25"/>
      <c r="BA72" s="25"/>
    </row>
    <row r="73" spans="1:53" x14ac:dyDescent="0.25">
      <c r="A73" s="26"/>
      <c r="B73" s="25"/>
      <c r="C73" s="25"/>
      <c r="D73" s="25"/>
      <c r="E73" s="25"/>
      <c r="F73" s="25"/>
      <c r="G73" s="25"/>
      <c r="H73" s="25"/>
      <c r="I73" s="25"/>
      <c r="J73" s="25"/>
      <c r="K73" s="25"/>
      <c r="L73" s="25"/>
      <c r="M73" s="25"/>
      <c r="N73" s="25"/>
      <c r="O73" s="25"/>
      <c r="P73" s="25"/>
      <c r="Q73" s="25"/>
      <c r="R73" s="25"/>
      <c r="S73" s="25"/>
      <c r="T73" s="25"/>
      <c r="U73" s="25"/>
      <c r="V73" s="25"/>
      <c r="W73" s="25"/>
      <c r="X73" s="25"/>
      <c r="Y73" s="25"/>
      <c r="Z73" s="25"/>
      <c r="AA73" s="25"/>
      <c r="AB73" s="25"/>
      <c r="AC73" s="25"/>
      <c r="AD73" s="25"/>
      <c r="AE73" s="25"/>
      <c r="AF73" s="25"/>
      <c r="AG73" s="25"/>
      <c r="AH73" s="25"/>
      <c r="AI73" s="25"/>
      <c r="AJ73" s="25"/>
      <c r="AO73" s="25"/>
      <c r="AP73" s="25"/>
      <c r="AQ73" s="25"/>
      <c r="AR73" s="25"/>
      <c r="AS73" s="25"/>
      <c r="AT73" s="25"/>
      <c r="AU73" s="25"/>
      <c r="AV73" s="25"/>
      <c r="AW73" s="25"/>
      <c r="AX73" s="25"/>
      <c r="AY73" s="25"/>
      <c r="AZ73" s="25"/>
      <c r="BA73" s="25"/>
    </row>
    <row r="74" spans="1:53" x14ac:dyDescent="0.25">
      <c r="A74" s="26"/>
      <c r="B74" s="25"/>
      <c r="C74" s="25"/>
      <c r="D74" s="25"/>
      <c r="E74" s="25"/>
      <c r="F74" s="25"/>
      <c r="G74" s="25"/>
      <c r="H74" s="25"/>
      <c r="I74" s="25"/>
      <c r="J74" s="25"/>
      <c r="K74" s="25"/>
      <c r="L74" s="25"/>
      <c r="M74" s="25"/>
      <c r="N74" s="25"/>
      <c r="O74" s="25"/>
      <c r="P74" s="25"/>
      <c r="Q74" s="25"/>
      <c r="R74" s="25"/>
      <c r="S74" s="25"/>
      <c r="T74" s="25"/>
      <c r="U74" s="25"/>
      <c r="V74" s="25"/>
      <c r="W74" s="25"/>
      <c r="X74" s="25"/>
      <c r="Y74" s="25"/>
      <c r="Z74" s="25"/>
      <c r="AA74" s="25"/>
      <c r="AB74" s="25"/>
      <c r="AC74" s="25"/>
      <c r="AD74" s="25"/>
      <c r="AE74" s="25"/>
      <c r="AF74" s="25"/>
      <c r="AG74" s="25"/>
      <c r="AH74" s="25"/>
      <c r="AI74" s="25"/>
      <c r="AJ74" s="25"/>
      <c r="AT74" s="6"/>
    </row>
    <row r="75" spans="1:53" x14ac:dyDescent="0.25">
      <c r="A75" s="26"/>
      <c r="B75" s="25"/>
      <c r="C75" s="25"/>
      <c r="D75" s="25"/>
      <c r="E75" s="25"/>
      <c r="F75" s="25"/>
      <c r="G75" s="25"/>
      <c r="H75" s="25"/>
      <c r="I75" s="25"/>
      <c r="J75" s="25"/>
      <c r="K75" s="25"/>
      <c r="L75" s="25"/>
      <c r="M75" s="25"/>
      <c r="N75" s="25"/>
      <c r="O75" s="25"/>
      <c r="P75" s="25"/>
      <c r="Q75" s="25"/>
      <c r="R75" s="25"/>
      <c r="S75" s="25"/>
      <c r="T75" s="25"/>
      <c r="U75" s="25"/>
      <c r="V75" s="25"/>
      <c r="W75" s="25"/>
      <c r="X75" s="25"/>
      <c r="Y75" s="25"/>
      <c r="Z75" s="25"/>
      <c r="AA75" s="25"/>
      <c r="AB75" s="25"/>
      <c r="AC75" s="25"/>
      <c r="AD75" s="25"/>
      <c r="AE75" s="25"/>
      <c r="AF75" s="25"/>
      <c r="AG75" s="25"/>
      <c r="AH75" s="25"/>
      <c r="AI75" s="25"/>
      <c r="AJ75" s="25"/>
      <c r="AO75" s="25"/>
      <c r="AP75" s="25"/>
      <c r="AQ75" s="25"/>
      <c r="AR75" s="25"/>
      <c r="AS75" s="25"/>
      <c r="AT75" s="25"/>
      <c r="AU75" s="25"/>
      <c r="AV75" s="25"/>
      <c r="AW75" s="25"/>
      <c r="AX75" s="25"/>
      <c r="AY75" s="25"/>
      <c r="AZ75" s="25"/>
      <c r="BA75" s="25"/>
    </row>
    <row r="76" spans="1:53" x14ac:dyDescent="0.25">
      <c r="A76" s="26"/>
      <c r="B76" s="25"/>
      <c r="C76" s="25"/>
      <c r="D76" s="25"/>
      <c r="E76" s="25"/>
      <c r="F76" s="25"/>
      <c r="G76" s="25"/>
      <c r="H76" s="25"/>
      <c r="I76" s="25"/>
      <c r="J76" s="25"/>
      <c r="K76" s="25"/>
      <c r="L76" s="25"/>
      <c r="M76" s="25"/>
      <c r="N76" s="25"/>
      <c r="O76" s="25"/>
      <c r="P76" s="25"/>
      <c r="Q76" s="25"/>
      <c r="R76" s="25"/>
      <c r="S76" s="25"/>
      <c r="T76" s="25"/>
      <c r="U76" s="25"/>
      <c r="V76" s="25"/>
      <c r="W76" s="25"/>
      <c r="X76" s="25"/>
      <c r="Y76" s="25"/>
      <c r="Z76" s="25"/>
      <c r="AA76" s="25"/>
      <c r="AB76" s="25"/>
      <c r="AC76" s="25"/>
      <c r="AD76" s="25"/>
      <c r="AE76" s="25"/>
      <c r="AF76" s="25"/>
      <c r="AG76" s="25"/>
      <c r="AH76" s="25"/>
      <c r="AI76" s="25"/>
      <c r="AJ76" s="25"/>
    </row>
    <row r="77" spans="1:53" x14ac:dyDescent="0.25">
      <c r="A77" s="26"/>
      <c r="B77" s="25"/>
      <c r="C77" s="25"/>
      <c r="D77" s="25"/>
      <c r="E77" s="25"/>
      <c r="F77" s="25"/>
      <c r="G77" s="25"/>
      <c r="H77" s="25"/>
      <c r="I77" s="25"/>
      <c r="J77" s="25"/>
      <c r="K77" s="25"/>
      <c r="L77" s="25"/>
      <c r="M77" s="25"/>
      <c r="N77" s="25"/>
      <c r="O77" s="25"/>
      <c r="P77" s="25"/>
      <c r="Q77" s="25"/>
      <c r="R77" s="25"/>
      <c r="S77" s="25"/>
      <c r="T77" s="25"/>
      <c r="U77" s="25"/>
      <c r="V77" s="25"/>
      <c r="W77" s="25"/>
      <c r="X77" s="25"/>
      <c r="Y77" s="6"/>
      <c r="Z77" s="25"/>
      <c r="AA77" s="25"/>
      <c r="AB77" s="25"/>
      <c r="AC77" s="25"/>
      <c r="AD77" s="25"/>
      <c r="AE77" s="25"/>
      <c r="AF77" s="25"/>
      <c r="AG77" s="25"/>
      <c r="AH77" s="25"/>
      <c r="AI77" s="25"/>
      <c r="AJ77" s="25"/>
    </row>
    <row r="78" spans="1:53" x14ac:dyDescent="0.25">
      <c r="A78" s="26"/>
      <c r="B78" s="25"/>
      <c r="C78" s="25"/>
      <c r="D78" s="25"/>
      <c r="E78" s="25"/>
      <c r="F78" s="25"/>
      <c r="G78" s="25"/>
      <c r="H78" s="25"/>
      <c r="I78" s="25"/>
      <c r="J78" s="25"/>
      <c r="K78" s="25"/>
      <c r="L78" s="25"/>
      <c r="M78" s="25"/>
      <c r="N78" s="25"/>
      <c r="O78" s="25"/>
      <c r="P78" s="25"/>
      <c r="Q78" s="25"/>
      <c r="R78" s="25"/>
      <c r="S78" s="25"/>
      <c r="T78" s="25"/>
      <c r="U78" s="25"/>
      <c r="V78" s="25"/>
      <c r="W78" s="25"/>
      <c r="X78" s="25"/>
      <c r="Y78" s="25"/>
      <c r="Z78" s="25"/>
      <c r="AA78" s="25"/>
      <c r="AB78" s="25"/>
      <c r="AC78" s="25"/>
      <c r="AD78" s="25"/>
      <c r="AE78" s="25"/>
      <c r="AF78" s="25"/>
      <c r="AG78" s="25"/>
      <c r="AH78" s="25"/>
      <c r="AI78" s="25"/>
      <c r="AJ78" s="25"/>
    </row>
    <row r="79" spans="1:53" x14ac:dyDescent="0.25">
      <c r="A79" s="26"/>
      <c r="B79" s="25"/>
      <c r="C79" s="25"/>
      <c r="D79" s="25"/>
      <c r="E79" s="25"/>
      <c r="F79" s="25"/>
      <c r="G79" s="25"/>
      <c r="H79" s="25"/>
      <c r="I79" s="25"/>
      <c r="J79" s="25"/>
      <c r="K79" s="25"/>
      <c r="L79" s="25"/>
      <c r="M79" s="25"/>
      <c r="N79" s="25"/>
      <c r="O79" s="25"/>
      <c r="P79" s="25"/>
      <c r="Q79" s="25"/>
      <c r="R79" s="25"/>
      <c r="S79" s="25"/>
      <c r="T79" s="25"/>
      <c r="U79" s="25"/>
      <c r="V79" s="25"/>
      <c r="W79" s="25"/>
      <c r="X79" s="25"/>
      <c r="Y79" s="25"/>
      <c r="Z79" s="25"/>
      <c r="AA79" s="25"/>
      <c r="AB79" s="25"/>
      <c r="AC79" s="25"/>
      <c r="AD79" s="25"/>
      <c r="AE79" s="25"/>
      <c r="AF79" s="25"/>
      <c r="AG79" s="25"/>
      <c r="AH79" s="25"/>
      <c r="AI79" s="25"/>
      <c r="AJ79" s="25"/>
    </row>
    <row r="80" spans="1:53" x14ac:dyDescent="0.25">
      <c r="A80" s="26"/>
      <c r="B80" s="25"/>
      <c r="C80" s="25"/>
      <c r="D80" s="25"/>
      <c r="E80" s="25"/>
      <c r="F80" s="25"/>
      <c r="G80" s="25"/>
      <c r="H80" s="25"/>
      <c r="I80" s="25"/>
      <c r="J80" s="25"/>
      <c r="K80" s="25"/>
      <c r="L80" s="25"/>
      <c r="M80" s="25"/>
      <c r="N80" s="25"/>
      <c r="O80" s="25"/>
      <c r="P80" s="25"/>
      <c r="Q80" s="25"/>
      <c r="R80" s="25"/>
      <c r="S80" s="25"/>
      <c r="T80" s="25"/>
      <c r="U80" s="25"/>
      <c r="V80" s="25"/>
      <c r="W80" s="25"/>
      <c r="X80" s="25"/>
      <c r="Y80" s="25"/>
      <c r="Z80" s="25"/>
      <c r="AA80" s="25"/>
      <c r="AB80" s="25"/>
      <c r="AC80" s="25"/>
      <c r="AD80" s="25"/>
      <c r="AE80" s="25"/>
      <c r="AF80" s="25"/>
      <c r="AG80" s="25"/>
      <c r="AH80" s="25"/>
      <c r="AI80" s="25"/>
      <c r="AJ80" s="25"/>
    </row>
    <row r="81" spans="1:36" x14ac:dyDescent="0.25">
      <c r="A81" s="26"/>
      <c r="B81" s="25"/>
      <c r="C81" s="25"/>
      <c r="D81" s="25"/>
      <c r="E81" s="25"/>
      <c r="F81" s="25"/>
      <c r="G81" s="25"/>
      <c r="H81" s="25"/>
      <c r="I81" s="25"/>
      <c r="J81" s="25"/>
      <c r="K81" s="25"/>
      <c r="L81" s="25"/>
      <c r="M81" s="25"/>
      <c r="N81" s="25"/>
      <c r="O81" s="25"/>
      <c r="P81" s="25"/>
      <c r="Q81" s="25"/>
      <c r="R81" s="25"/>
      <c r="S81" s="25"/>
      <c r="T81" s="25"/>
      <c r="U81" s="25"/>
      <c r="V81" s="25"/>
      <c r="W81" s="25"/>
      <c r="X81" s="25"/>
      <c r="Y81" s="25"/>
      <c r="Z81" s="25"/>
      <c r="AA81" s="25"/>
      <c r="AB81" s="25"/>
      <c r="AC81" s="25"/>
      <c r="AD81" s="25"/>
      <c r="AE81" s="25"/>
      <c r="AF81" s="25"/>
      <c r="AG81" s="25"/>
      <c r="AH81" s="25"/>
      <c r="AI81" s="25"/>
      <c r="AJ81" s="25"/>
    </row>
    <row r="82" spans="1:36" x14ac:dyDescent="0.25">
      <c r="A82" s="26"/>
      <c r="B82" s="25"/>
      <c r="C82" s="25"/>
      <c r="D82" s="25"/>
      <c r="E82" s="25"/>
      <c r="F82" s="25"/>
      <c r="G82" s="25"/>
      <c r="H82" s="25"/>
      <c r="I82" s="25"/>
      <c r="J82" s="25"/>
      <c r="K82" s="25"/>
      <c r="L82" s="25"/>
      <c r="M82" s="25"/>
      <c r="N82" s="25"/>
      <c r="O82" s="25"/>
      <c r="P82" s="25"/>
      <c r="Q82" s="25"/>
      <c r="R82" s="25"/>
      <c r="S82" s="25"/>
      <c r="T82" s="25"/>
      <c r="U82" s="25"/>
      <c r="V82" s="25"/>
      <c r="W82" s="25"/>
      <c r="X82" s="25"/>
      <c r="Y82" s="25"/>
      <c r="Z82" s="25"/>
      <c r="AA82" s="25"/>
      <c r="AB82" s="25"/>
      <c r="AC82" s="25"/>
      <c r="AD82" s="25"/>
      <c r="AE82" s="25"/>
      <c r="AF82" s="25"/>
      <c r="AG82" s="25"/>
      <c r="AH82" s="25"/>
      <c r="AI82" s="25"/>
      <c r="AJ82" s="25"/>
    </row>
    <row r="83" spans="1:36" x14ac:dyDescent="0.25">
      <c r="A83" s="26"/>
      <c r="B83" s="25"/>
      <c r="C83" s="25"/>
      <c r="D83" s="25"/>
      <c r="E83" s="25"/>
      <c r="F83" s="25"/>
      <c r="G83" s="25"/>
      <c r="H83" s="25"/>
      <c r="I83" s="25"/>
      <c r="J83" s="25"/>
      <c r="K83" s="25"/>
      <c r="L83" s="25"/>
      <c r="M83" s="25"/>
      <c r="N83" s="25"/>
      <c r="O83" s="25"/>
      <c r="P83" s="25"/>
      <c r="Q83" s="25"/>
      <c r="R83" s="25"/>
      <c r="S83" s="25"/>
      <c r="T83" s="25"/>
      <c r="U83" s="25"/>
      <c r="V83" s="25"/>
      <c r="W83" s="25"/>
      <c r="X83" s="25"/>
      <c r="Y83" s="25"/>
      <c r="Z83" s="25"/>
      <c r="AA83" s="25"/>
      <c r="AB83" s="25"/>
      <c r="AC83" s="25"/>
      <c r="AD83" s="25"/>
      <c r="AE83" s="25"/>
      <c r="AF83" s="25"/>
      <c r="AG83" s="25"/>
      <c r="AH83" s="25"/>
      <c r="AI83" s="25"/>
      <c r="AJ83" s="25"/>
    </row>
    <row r="84" spans="1:36" x14ac:dyDescent="0.25">
      <c r="A84" s="26"/>
      <c r="B84" s="25"/>
      <c r="C84" s="25"/>
      <c r="D84" s="25"/>
      <c r="E84" s="25"/>
      <c r="F84" s="25"/>
      <c r="G84" s="25"/>
      <c r="H84" s="25"/>
      <c r="I84" s="25"/>
      <c r="J84" s="25"/>
      <c r="K84" s="25"/>
      <c r="L84" s="25"/>
      <c r="M84" s="25"/>
      <c r="N84" s="25"/>
      <c r="O84" s="25"/>
      <c r="P84" s="25"/>
      <c r="Q84" s="25"/>
      <c r="R84" s="25"/>
      <c r="S84" s="25"/>
      <c r="T84" s="25"/>
      <c r="U84" s="25"/>
      <c r="V84" s="25"/>
      <c r="W84" s="25"/>
      <c r="X84" s="25"/>
      <c r="Y84" s="25"/>
      <c r="Z84" s="25"/>
      <c r="AA84" s="25"/>
      <c r="AB84" s="25"/>
      <c r="AC84" s="25"/>
      <c r="AD84" s="25"/>
      <c r="AE84" s="25"/>
      <c r="AF84" s="25"/>
      <c r="AG84" s="25"/>
      <c r="AH84" s="25"/>
      <c r="AI84" s="25"/>
      <c r="AJ84" s="25"/>
    </row>
    <row r="85" spans="1:36" x14ac:dyDescent="0.25">
      <c r="A85" s="26"/>
      <c r="B85" s="25"/>
      <c r="C85" s="25"/>
      <c r="D85" s="25"/>
      <c r="E85" s="25"/>
      <c r="F85" s="25"/>
      <c r="G85" s="25"/>
      <c r="H85" s="25"/>
      <c r="I85" s="25"/>
      <c r="J85" s="25"/>
      <c r="K85" s="25"/>
      <c r="L85" s="25"/>
      <c r="M85" s="25"/>
      <c r="N85" s="25"/>
      <c r="O85" s="25"/>
      <c r="P85" s="25"/>
      <c r="Q85" s="25"/>
      <c r="R85" s="25"/>
      <c r="S85" s="25"/>
      <c r="T85" s="25"/>
      <c r="U85" s="25"/>
      <c r="V85" s="25"/>
      <c r="W85" s="25"/>
      <c r="X85" s="25"/>
      <c r="Y85" s="25"/>
      <c r="Z85" s="25"/>
      <c r="AA85" s="25"/>
      <c r="AB85" s="25"/>
      <c r="AC85" s="25"/>
      <c r="AD85" s="25"/>
      <c r="AE85" s="25"/>
      <c r="AF85" s="25"/>
      <c r="AG85" s="25"/>
      <c r="AH85" s="25"/>
      <c r="AI85" s="25"/>
      <c r="AJ85" s="25"/>
    </row>
    <row r="86" spans="1:36" x14ac:dyDescent="0.25">
      <c r="A86" s="26"/>
      <c r="B86" s="25"/>
      <c r="C86" s="25"/>
      <c r="D86" s="25"/>
      <c r="E86" s="25"/>
      <c r="F86" s="25"/>
      <c r="G86" s="25"/>
      <c r="H86" s="25"/>
      <c r="I86" s="25"/>
      <c r="J86" s="25"/>
      <c r="K86" s="25"/>
      <c r="L86" s="25"/>
      <c r="M86" s="25"/>
      <c r="N86" s="25"/>
      <c r="O86" s="25"/>
      <c r="P86" s="25"/>
      <c r="Q86" s="25"/>
      <c r="R86" s="25"/>
      <c r="S86" s="25"/>
      <c r="T86" s="25"/>
      <c r="U86" s="25"/>
      <c r="V86" s="25"/>
      <c r="W86" s="25"/>
      <c r="X86" s="25"/>
      <c r="Y86" s="25"/>
      <c r="Z86" s="25"/>
      <c r="AA86" s="25"/>
      <c r="AB86" s="25"/>
      <c r="AC86" s="25"/>
      <c r="AD86" s="25"/>
      <c r="AE86" s="25"/>
      <c r="AF86" s="25"/>
      <c r="AG86" s="25"/>
      <c r="AH86" s="25"/>
      <c r="AI86" s="25"/>
      <c r="AJ86" s="25"/>
    </row>
    <row r="87" spans="1:36" x14ac:dyDescent="0.25">
      <c r="A87" s="26"/>
      <c r="B87" s="25"/>
      <c r="C87" s="25"/>
      <c r="D87" s="25"/>
      <c r="E87" s="25"/>
      <c r="F87" s="25"/>
      <c r="G87" s="25"/>
      <c r="H87" s="25"/>
      <c r="I87" s="25"/>
      <c r="J87" s="25"/>
      <c r="K87" s="25"/>
      <c r="L87" s="25"/>
      <c r="M87" s="25"/>
      <c r="N87" s="25"/>
      <c r="O87" s="25"/>
      <c r="P87" s="25"/>
      <c r="Q87" s="25"/>
      <c r="R87" s="25"/>
      <c r="S87" s="25"/>
      <c r="T87" s="25"/>
      <c r="U87" s="25"/>
      <c r="V87" s="25"/>
      <c r="W87" s="25"/>
      <c r="X87" s="25"/>
      <c r="Y87" s="25"/>
      <c r="Z87" s="25"/>
      <c r="AA87" s="25"/>
      <c r="AB87" s="25"/>
      <c r="AC87" s="25"/>
      <c r="AD87" s="25"/>
      <c r="AE87" s="25"/>
      <c r="AF87" s="25"/>
      <c r="AG87" s="25"/>
      <c r="AH87" s="25"/>
      <c r="AI87" s="25"/>
      <c r="AJ87" s="25"/>
    </row>
    <row r="88" spans="1:36" x14ac:dyDescent="0.25">
      <c r="A88" s="26"/>
      <c r="B88" s="25"/>
      <c r="C88" s="25"/>
      <c r="D88" s="25"/>
      <c r="E88" s="25"/>
      <c r="F88" s="25"/>
      <c r="G88" s="25"/>
      <c r="H88" s="25"/>
      <c r="I88" s="25"/>
      <c r="J88" s="25"/>
      <c r="K88" s="25"/>
      <c r="L88" s="25"/>
      <c r="M88" s="25"/>
      <c r="N88" s="25"/>
      <c r="O88" s="25"/>
      <c r="P88" s="25"/>
      <c r="Q88" s="25"/>
      <c r="R88" s="25"/>
      <c r="S88" s="25"/>
      <c r="T88" s="25"/>
      <c r="U88" s="25"/>
      <c r="V88" s="25"/>
      <c r="W88" s="25"/>
      <c r="X88" s="25"/>
      <c r="Y88" s="25"/>
      <c r="Z88" s="25"/>
      <c r="AA88" s="25"/>
      <c r="AB88" s="25"/>
      <c r="AC88" s="25"/>
      <c r="AD88" s="25"/>
      <c r="AE88" s="25"/>
      <c r="AF88" s="25"/>
      <c r="AG88" s="25"/>
      <c r="AH88" s="25"/>
      <c r="AI88" s="25"/>
      <c r="AJ88" s="25"/>
    </row>
    <row r="89" spans="1:36" x14ac:dyDescent="0.25">
      <c r="A89" s="26"/>
      <c r="B89" s="25"/>
      <c r="C89" s="25"/>
      <c r="D89" s="25"/>
      <c r="E89" s="25"/>
      <c r="F89" s="25"/>
      <c r="G89" s="25"/>
      <c r="H89" s="25"/>
      <c r="I89" s="25"/>
      <c r="J89" s="25"/>
      <c r="K89" s="25"/>
      <c r="L89" s="25"/>
      <c r="M89" s="25"/>
      <c r="N89" s="25"/>
      <c r="O89" s="25"/>
      <c r="P89" s="25"/>
      <c r="Q89" s="25"/>
      <c r="R89" s="25"/>
      <c r="S89" s="25"/>
      <c r="T89" s="25"/>
      <c r="U89" s="25"/>
      <c r="V89" s="25"/>
      <c r="W89" s="25"/>
      <c r="X89" s="25"/>
      <c r="Y89" s="25"/>
      <c r="Z89" s="25"/>
      <c r="AA89" s="25"/>
      <c r="AB89" s="25"/>
      <c r="AC89" s="25"/>
      <c r="AD89" s="25"/>
      <c r="AE89" s="25"/>
      <c r="AF89" s="25"/>
      <c r="AG89" s="25"/>
      <c r="AH89" s="25"/>
      <c r="AI89" s="25"/>
      <c r="AJ89" s="25"/>
    </row>
    <row r="90" spans="1:36" x14ac:dyDescent="0.25">
      <c r="A90" s="26"/>
      <c r="B90" s="31" t="s">
        <v>494</v>
      </c>
      <c r="C90" s="25"/>
      <c r="D90" s="25"/>
      <c r="E90" s="25"/>
      <c r="F90" s="25"/>
      <c r="G90" s="25"/>
      <c r="H90" s="25"/>
      <c r="I90" s="25"/>
      <c r="J90" s="25"/>
      <c r="K90" s="25"/>
      <c r="L90" s="25"/>
      <c r="M90" s="25"/>
      <c r="N90" s="25"/>
      <c r="O90" s="25"/>
      <c r="P90" s="25"/>
      <c r="Q90" s="25"/>
      <c r="R90" s="25"/>
      <c r="S90" s="25"/>
      <c r="T90" s="25"/>
      <c r="U90" s="25"/>
      <c r="V90" s="25"/>
      <c r="W90" s="25"/>
      <c r="X90" s="25"/>
      <c r="Y90" s="25"/>
      <c r="Z90" s="25"/>
      <c r="AA90" s="25"/>
      <c r="AB90" s="25"/>
      <c r="AC90" s="25"/>
      <c r="AD90" s="25"/>
      <c r="AE90" s="25"/>
      <c r="AF90" s="25"/>
      <c r="AG90" s="25"/>
      <c r="AH90" s="25"/>
      <c r="AI90" s="25"/>
      <c r="AJ90" s="25"/>
    </row>
    <row r="91" spans="1:36" x14ac:dyDescent="0.25">
      <c r="A91" s="26"/>
      <c r="B91" s="25"/>
      <c r="C91" s="25"/>
      <c r="D91" s="25"/>
      <c r="E91" s="25"/>
      <c r="F91" s="25"/>
      <c r="G91" s="25"/>
      <c r="H91" s="25"/>
      <c r="I91" s="25"/>
      <c r="J91" s="25"/>
      <c r="K91" s="25"/>
      <c r="L91" s="25"/>
      <c r="M91" s="25"/>
      <c r="N91" s="25"/>
      <c r="O91" s="25"/>
      <c r="P91" s="25"/>
      <c r="Q91" s="25"/>
      <c r="R91" s="25"/>
      <c r="S91" s="25"/>
      <c r="T91" s="25"/>
      <c r="U91" s="25"/>
      <c r="V91" s="25"/>
      <c r="W91" s="25"/>
      <c r="X91" s="25"/>
      <c r="Y91" s="25"/>
      <c r="Z91" s="25"/>
      <c r="AA91" s="25"/>
      <c r="AB91" s="25"/>
      <c r="AC91" s="25"/>
      <c r="AD91" s="25"/>
      <c r="AE91" s="25"/>
      <c r="AF91" s="25"/>
      <c r="AG91" s="25"/>
      <c r="AH91" s="25"/>
      <c r="AI91" s="25"/>
      <c r="AJ91" s="25"/>
    </row>
    <row r="92" spans="1:36" x14ac:dyDescent="0.25">
      <c r="A92" s="26"/>
      <c r="B92" s="25"/>
      <c r="C92" s="25"/>
      <c r="D92" s="25"/>
      <c r="E92" s="25"/>
      <c r="F92" s="25"/>
      <c r="G92" s="25"/>
      <c r="H92" s="25"/>
      <c r="I92" s="25"/>
      <c r="J92" s="25"/>
      <c r="K92" s="25"/>
      <c r="L92" s="25"/>
      <c r="M92" s="25"/>
      <c r="N92" s="25"/>
      <c r="O92" s="25"/>
      <c r="P92" s="25"/>
      <c r="Q92" s="25"/>
      <c r="R92" s="25"/>
      <c r="S92" s="25"/>
      <c r="T92" s="25"/>
      <c r="U92" s="25"/>
      <c r="V92" s="25"/>
      <c r="W92" s="25"/>
      <c r="X92" s="25"/>
      <c r="Y92" s="25"/>
      <c r="Z92" s="25"/>
      <c r="AA92" s="25"/>
      <c r="AB92" s="25"/>
      <c r="AC92" s="25"/>
      <c r="AD92" s="25"/>
      <c r="AE92" s="25"/>
      <c r="AF92" s="25"/>
      <c r="AG92" s="25"/>
      <c r="AH92" s="25"/>
      <c r="AI92" s="25"/>
      <c r="AJ92" s="25"/>
    </row>
    <row r="93" spans="1:36" x14ac:dyDescent="0.25">
      <c r="A93" s="26"/>
      <c r="B93" s="25"/>
      <c r="C93" s="25"/>
      <c r="D93" s="25"/>
      <c r="E93" s="25"/>
      <c r="F93" s="25"/>
      <c r="G93" s="25"/>
      <c r="H93" s="25"/>
      <c r="I93" s="25"/>
      <c r="J93" s="25"/>
      <c r="K93" s="25"/>
      <c r="L93" s="25"/>
      <c r="M93" s="25"/>
      <c r="N93" s="25"/>
      <c r="O93" s="25"/>
      <c r="P93" s="25"/>
      <c r="Q93" s="25"/>
      <c r="R93" s="25"/>
      <c r="S93" s="25"/>
      <c r="T93" s="25"/>
      <c r="U93" s="25"/>
      <c r="V93" s="25"/>
      <c r="W93" s="25"/>
      <c r="X93" s="25"/>
      <c r="Y93" s="25"/>
      <c r="Z93" s="25"/>
      <c r="AA93" s="25"/>
      <c r="AB93" s="25"/>
      <c r="AC93" s="25"/>
      <c r="AD93" s="25"/>
      <c r="AE93" s="25"/>
      <c r="AF93" s="25"/>
      <c r="AG93" s="25"/>
      <c r="AH93" s="25"/>
      <c r="AI93" s="25"/>
      <c r="AJ93" s="25"/>
    </row>
    <row r="94" spans="1:36" x14ac:dyDescent="0.25">
      <c r="A94" s="26"/>
      <c r="B94" s="25"/>
      <c r="C94" s="25"/>
      <c r="D94" s="25"/>
      <c r="E94" s="25"/>
      <c r="F94" s="25"/>
      <c r="G94" s="25"/>
      <c r="H94" s="25"/>
      <c r="I94" s="25"/>
      <c r="J94" s="25"/>
      <c r="K94" s="25"/>
      <c r="L94" s="25"/>
      <c r="M94" s="25"/>
      <c r="N94" s="25"/>
      <c r="O94" s="25"/>
      <c r="P94" s="25"/>
      <c r="Q94" s="25"/>
      <c r="R94" s="25"/>
      <c r="S94" s="25"/>
      <c r="T94" s="25"/>
      <c r="U94" s="25"/>
      <c r="V94" s="25"/>
      <c r="W94" s="25"/>
      <c r="X94" s="25"/>
      <c r="Y94" s="25"/>
      <c r="Z94" s="25"/>
      <c r="AA94" s="25"/>
      <c r="AB94" s="25"/>
      <c r="AC94" s="25"/>
      <c r="AD94" s="25"/>
      <c r="AE94" s="25"/>
      <c r="AF94" s="25"/>
      <c r="AG94" s="25"/>
      <c r="AH94" s="25"/>
      <c r="AI94" s="25"/>
      <c r="AJ94" s="25"/>
    </row>
    <row r="95" spans="1:36" x14ac:dyDescent="0.25">
      <c r="A95" s="26"/>
      <c r="B95" s="25"/>
      <c r="C95" s="25"/>
      <c r="D95" s="25"/>
      <c r="E95" s="25"/>
      <c r="F95" s="25"/>
      <c r="G95" s="25"/>
      <c r="H95" s="25"/>
      <c r="I95" s="25"/>
      <c r="J95" s="25"/>
      <c r="K95" s="25"/>
      <c r="L95" s="25"/>
      <c r="M95" s="25"/>
      <c r="N95" s="25"/>
      <c r="O95" s="25"/>
      <c r="P95" s="25"/>
      <c r="Q95" s="25"/>
      <c r="R95" s="25"/>
      <c r="S95" s="25"/>
      <c r="T95" s="25"/>
      <c r="U95" s="25"/>
      <c r="V95" s="25"/>
      <c r="W95" s="25"/>
      <c r="X95" s="25"/>
      <c r="Y95" s="25"/>
      <c r="Z95" s="25"/>
      <c r="AA95" s="25"/>
      <c r="AB95" s="25"/>
      <c r="AC95" s="25"/>
      <c r="AD95" s="25"/>
      <c r="AE95" s="25"/>
      <c r="AF95" s="25"/>
      <c r="AG95" s="25"/>
      <c r="AH95" s="25"/>
      <c r="AI95" s="25"/>
      <c r="AJ95" s="25"/>
    </row>
    <row r="96" spans="1:36" x14ac:dyDescent="0.25">
      <c r="A96" s="26"/>
      <c r="B96" s="25"/>
      <c r="C96" s="25"/>
      <c r="D96" s="25"/>
      <c r="E96" s="25"/>
      <c r="F96" s="25"/>
      <c r="G96" s="25"/>
      <c r="H96" s="25"/>
      <c r="I96" s="25"/>
      <c r="J96" s="25"/>
      <c r="K96" s="25"/>
      <c r="L96" s="25"/>
      <c r="M96" s="25"/>
      <c r="N96" s="25"/>
      <c r="O96" s="25"/>
      <c r="P96" s="25"/>
      <c r="Q96" s="25"/>
      <c r="R96" s="25"/>
      <c r="S96" s="25"/>
      <c r="T96" s="25"/>
      <c r="U96" s="25"/>
      <c r="V96" s="25"/>
      <c r="W96" s="25"/>
      <c r="X96" s="25"/>
      <c r="Y96" s="25"/>
      <c r="Z96" s="25"/>
      <c r="AA96" s="25"/>
      <c r="AB96" s="25"/>
      <c r="AC96" s="25"/>
      <c r="AD96" s="25"/>
      <c r="AE96" s="25"/>
      <c r="AF96" s="25"/>
      <c r="AG96" s="25"/>
      <c r="AH96" s="25"/>
      <c r="AI96" s="25"/>
      <c r="AJ96" s="25"/>
    </row>
    <row r="97" spans="1:36" x14ac:dyDescent="0.25">
      <c r="A97" s="26"/>
      <c r="B97" s="25"/>
      <c r="C97" s="25"/>
      <c r="D97" s="25"/>
      <c r="E97" s="25"/>
      <c r="F97" s="25"/>
      <c r="G97" s="25"/>
      <c r="H97" s="25"/>
      <c r="I97" s="25"/>
      <c r="J97" s="25"/>
      <c r="K97" s="25"/>
      <c r="L97" s="25"/>
      <c r="M97" s="25"/>
      <c r="N97" s="25"/>
      <c r="O97" s="25"/>
      <c r="P97" s="25"/>
      <c r="Q97" s="25"/>
      <c r="R97" s="25"/>
      <c r="S97" s="25"/>
      <c r="T97" s="25"/>
      <c r="U97" s="25"/>
      <c r="V97" s="25"/>
      <c r="W97" s="25"/>
      <c r="X97" s="25"/>
      <c r="Y97" s="25"/>
      <c r="Z97" s="25"/>
      <c r="AA97" s="25"/>
      <c r="AB97" s="25"/>
      <c r="AC97" s="25"/>
      <c r="AD97" s="25"/>
      <c r="AE97" s="25"/>
      <c r="AF97" s="25"/>
      <c r="AG97" s="25"/>
      <c r="AH97" s="25"/>
      <c r="AI97" s="25"/>
      <c r="AJ97" s="25"/>
    </row>
    <row r="98" spans="1:36" x14ac:dyDescent="0.25">
      <c r="A98" s="26"/>
      <c r="B98" s="25"/>
      <c r="C98" s="25"/>
      <c r="D98" s="25"/>
      <c r="E98" s="25"/>
      <c r="F98" s="25"/>
      <c r="G98" s="25"/>
      <c r="H98" s="25"/>
      <c r="I98" s="25"/>
      <c r="J98" s="25"/>
      <c r="K98" s="25"/>
      <c r="L98" s="25"/>
      <c r="M98" s="25"/>
      <c r="N98" s="25"/>
      <c r="O98" s="25"/>
      <c r="P98" s="25"/>
      <c r="Q98" s="25"/>
      <c r="R98" s="25"/>
      <c r="S98" s="25"/>
      <c r="T98" s="25"/>
      <c r="U98" s="25"/>
      <c r="V98" s="25"/>
      <c r="W98" s="25"/>
      <c r="X98" s="25"/>
      <c r="Y98" s="25"/>
      <c r="Z98" s="25"/>
      <c r="AA98" s="25"/>
      <c r="AB98" s="25"/>
      <c r="AC98" s="25"/>
      <c r="AD98" s="25"/>
      <c r="AE98" s="25"/>
      <c r="AF98" s="25"/>
      <c r="AG98" s="25"/>
      <c r="AH98" s="25"/>
      <c r="AI98" s="25"/>
      <c r="AJ98" s="25"/>
    </row>
    <row r="99" spans="1:36" x14ac:dyDescent="0.25">
      <c r="A99" s="26"/>
      <c r="B99" s="25"/>
      <c r="C99" s="25"/>
      <c r="D99" s="25"/>
      <c r="E99" s="25"/>
      <c r="F99" s="25"/>
      <c r="G99" s="25"/>
      <c r="H99" s="25"/>
      <c r="I99" s="25"/>
      <c r="J99" s="25"/>
      <c r="K99" s="25"/>
      <c r="L99" s="25"/>
      <c r="M99" s="25"/>
      <c r="N99" s="25"/>
      <c r="O99" s="25"/>
      <c r="P99" s="25"/>
      <c r="Q99" s="25"/>
      <c r="R99" s="25"/>
      <c r="S99" s="25"/>
      <c r="T99" s="25"/>
      <c r="U99" s="25"/>
      <c r="V99" s="25"/>
      <c r="W99" s="25"/>
      <c r="X99" s="25"/>
      <c r="Y99" s="25"/>
      <c r="Z99" s="25"/>
      <c r="AA99" s="25"/>
      <c r="AB99" s="25"/>
      <c r="AC99" s="25"/>
      <c r="AD99" s="25"/>
      <c r="AE99" s="25"/>
      <c r="AF99" s="25"/>
      <c r="AG99" s="25"/>
      <c r="AH99" s="25"/>
      <c r="AI99" s="25"/>
      <c r="AJ99" s="25"/>
    </row>
    <row r="100" spans="1:36" x14ac:dyDescent="0.25">
      <c r="A100" s="26"/>
      <c r="B100" s="25"/>
      <c r="C100" s="25"/>
      <c r="D100" s="25"/>
      <c r="E100" s="25"/>
      <c r="F100" s="25"/>
      <c r="G100" s="25"/>
      <c r="H100" s="25"/>
      <c r="I100" s="25"/>
      <c r="J100" s="25"/>
      <c r="K100" s="25"/>
      <c r="L100" s="25"/>
      <c r="M100" s="25"/>
      <c r="N100" s="25"/>
      <c r="O100" s="25"/>
      <c r="P100" s="25"/>
      <c r="Q100" s="25"/>
      <c r="R100" s="25"/>
      <c r="S100" s="25"/>
      <c r="T100" s="25"/>
      <c r="U100" s="25"/>
      <c r="V100" s="25"/>
      <c r="W100" s="25"/>
      <c r="X100" s="25"/>
      <c r="Y100" s="25"/>
      <c r="Z100" s="25"/>
      <c r="AA100" s="25"/>
      <c r="AB100" s="25"/>
      <c r="AC100" s="25"/>
      <c r="AD100" s="25"/>
      <c r="AE100" s="25"/>
      <c r="AF100" s="25"/>
      <c r="AG100" s="25"/>
      <c r="AH100" s="25"/>
      <c r="AI100" s="25"/>
      <c r="AJ100" s="25"/>
    </row>
    <row r="101" spans="1:36" x14ac:dyDescent="0.25">
      <c r="A101" s="26"/>
      <c r="B101" s="25"/>
      <c r="C101" s="25"/>
      <c r="D101" s="25"/>
      <c r="E101" s="25"/>
      <c r="F101" s="25"/>
      <c r="G101" s="25"/>
      <c r="H101" s="25"/>
      <c r="I101" s="25"/>
      <c r="J101" s="25"/>
      <c r="K101" s="25"/>
      <c r="L101" s="25"/>
      <c r="M101" s="25"/>
      <c r="N101" s="25"/>
      <c r="O101" s="25"/>
      <c r="P101" s="25"/>
      <c r="Q101" s="25"/>
      <c r="R101" s="25"/>
      <c r="S101" s="25"/>
      <c r="T101" s="25"/>
      <c r="U101" s="25"/>
      <c r="V101" s="25"/>
      <c r="W101" s="25"/>
      <c r="X101" s="25"/>
      <c r="Y101" s="25"/>
      <c r="Z101" s="25"/>
      <c r="AA101" s="25"/>
      <c r="AB101" s="25"/>
      <c r="AC101" s="25"/>
      <c r="AD101" s="25"/>
      <c r="AE101" s="25"/>
      <c r="AF101" s="25"/>
      <c r="AG101" s="25"/>
      <c r="AH101" s="25"/>
      <c r="AI101" s="25"/>
      <c r="AJ101" s="25"/>
    </row>
    <row r="102" spans="1:36" x14ac:dyDescent="0.25">
      <c r="A102" s="26"/>
      <c r="B102" s="25"/>
      <c r="C102" s="25"/>
      <c r="D102" s="25"/>
      <c r="E102" s="25"/>
      <c r="F102" s="25"/>
      <c r="G102" s="25"/>
      <c r="H102" s="25"/>
      <c r="I102" s="25"/>
      <c r="J102" s="25"/>
      <c r="K102" s="25"/>
      <c r="L102" s="25"/>
      <c r="M102" s="25"/>
      <c r="N102" s="25"/>
      <c r="O102" s="25"/>
      <c r="P102" s="25"/>
      <c r="Q102" s="25"/>
      <c r="R102" s="25"/>
      <c r="S102" s="25"/>
      <c r="T102" s="25"/>
      <c r="U102" s="25"/>
      <c r="V102" s="25"/>
      <c r="W102" s="25"/>
      <c r="X102" s="25"/>
      <c r="Y102" s="25"/>
      <c r="Z102" s="25"/>
      <c r="AA102" s="25"/>
      <c r="AB102" s="25"/>
      <c r="AC102" s="25"/>
      <c r="AD102" s="25"/>
      <c r="AE102" s="25"/>
      <c r="AF102" s="25"/>
      <c r="AG102" s="25"/>
      <c r="AH102" s="25"/>
      <c r="AI102" s="25"/>
      <c r="AJ102" s="25"/>
    </row>
    <row r="103" spans="1:36" x14ac:dyDescent="0.25">
      <c r="A103" s="26"/>
      <c r="B103" s="25"/>
      <c r="C103" s="25"/>
      <c r="D103" s="25"/>
      <c r="E103" s="25"/>
      <c r="F103" s="25"/>
      <c r="G103" s="25"/>
      <c r="H103" s="25"/>
      <c r="I103" s="25"/>
      <c r="J103" s="25"/>
      <c r="K103" s="25"/>
      <c r="L103" s="25"/>
      <c r="M103" s="25"/>
      <c r="N103" s="25"/>
      <c r="O103" s="25"/>
      <c r="P103" s="25"/>
      <c r="Q103" s="25"/>
      <c r="R103" s="25"/>
      <c r="S103" s="25"/>
      <c r="T103" s="25"/>
      <c r="U103" s="25"/>
      <c r="V103" s="25"/>
      <c r="W103" s="25"/>
      <c r="X103" s="25"/>
      <c r="Y103" s="25"/>
      <c r="Z103" s="25"/>
      <c r="AA103" s="25"/>
      <c r="AB103" s="25"/>
      <c r="AC103" s="25"/>
      <c r="AD103" s="25"/>
      <c r="AE103" s="25"/>
      <c r="AF103" s="25"/>
      <c r="AG103" s="25"/>
      <c r="AH103" s="25"/>
      <c r="AI103" s="25"/>
      <c r="AJ103" s="25"/>
    </row>
    <row r="104" spans="1:36" x14ac:dyDescent="0.25">
      <c r="A104" s="26"/>
      <c r="B104" s="25"/>
      <c r="C104" s="25"/>
      <c r="D104" s="25"/>
      <c r="E104" s="25"/>
      <c r="F104" s="25"/>
      <c r="G104" s="25"/>
      <c r="H104" s="25"/>
      <c r="I104" s="25"/>
      <c r="J104" s="25"/>
      <c r="K104" s="25"/>
      <c r="L104" s="25"/>
      <c r="M104" s="25"/>
      <c r="N104" s="25"/>
      <c r="O104" s="25"/>
      <c r="P104" s="25"/>
      <c r="Q104" s="25"/>
      <c r="R104" s="25"/>
      <c r="S104" s="25"/>
      <c r="T104" s="25"/>
      <c r="U104" s="25"/>
      <c r="V104" s="25"/>
      <c r="W104" s="25"/>
      <c r="X104" s="25"/>
      <c r="Y104" s="25"/>
      <c r="Z104" s="25"/>
      <c r="AA104" s="25"/>
      <c r="AB104" s="25"/>
      <c r="AC104" s="25"/>
      <c r="AD104" s="25"/>
      <c r="AE104" s="25"/>
      <c r="AF104" s="25"/>
      <c r="AG104" s="25"/>
      <c r="AH104" s="25"/>
      <c r="AI104" s="25"/>
      <c r="AJ104" s="25"/>
    </row>
    <row r="105" spans="1:36" x14ac:dyDescent="0.25">
      <c r="A105" s="26"/>
      <c r="B105" s="25"/>
      <c r="C105" s="25"/>
      <c r="D105" s="25"/>
      <c r="E105" s="25"/>
      <c r="F105" s="25"/>
      <c r="G105" s="25"/>
      <c r="H105" s="25"/>
      <c r="I105" s="25"/>
      <c r="J105" s="25"/>
      <c r="K105" s="25"/>
      <c r="L105" s="25"/>
      <c r="M105" s="25"/>
      <c r="N105" s="25"/>
      <c r="O105" s="25"/>
      <c r="P105" s="25"/>
      <c r="Q105" s="25"/>
      <c r="R105" s="25"/>
      <c r="S105" s="25"/>
      <c r="T105" s="25"/>
      <c r="U105" s="25"/>
      <c r="V105" s="25"/>
      <c r="W105" s="25"/>
      <c r="X105" s="25"/>
      <c r="Y105" s="25"/>
      <c r="Z105" s="25"/>
      <c r="AA105" s="25"/>
      <c r="AB105" s="25"/>
      <c r="AC105" s="25"/>
      <c r="AD105" s="25"/>
      <c r="AE105" s="25"/>
      <c r="AF105" s="25"/>
      <c r="AG105" s="25"/>
      <c r="AH105" s="25"/>
      <c r="AI105" s="25"/>
      <c r="AJ105" s="25"/>
    </row>
    <row r="106" spans="1:36" x14ac:dyDescent="0.25">
      <c r="A106" s="26"/>
      <c r="B106" s="25"/>
      <c r="C106" s="25"/>
      <c r="D106" s="25"/>
      <c r="E106" s="25"/>
      <c r="F106" s="25"/>
      <c r="G106" s="25"/>
      <c r="H106" s="25"/>
      <c r="I106" s="25"/>
      <c r="J106" s="25"/>
      <c r="K106" s="25"/>
      <c r="L106" s="25"/>
      <c r="M106" s="25"/>
      <c r="N106" s="25"/>
      <c r="O106" s="25"/>
      <c r="P106" s="25"/>
      <c r="Q106" s="25"/>
      <c r="R106" s="25"/>
      <c r="S106" s="25"/>
      <c r="T106" s="25"/>
      <c r="U106" s="25"/>
      <c r="V106" s="25"/>
      <c r="W106" s="25"/>
      <c r="X106" s="25"/>
      <c r="Y106" s="25"/>
      <c r="Z106" s="25"/>
      <c r="AA106" s="25"/>
      <c r="AB106" s="25"/>
      <c r="AC106" s="25"/>
      <c r="AD106" s="25"/>
      <c r="AE106" s="25"/>
      <c r="AF106" s="25"/>
      <c r="AG106" s="25"/>
      <c r="AH106" s="25"/>
      <c r="AI106" s="25"/>
      <c r="AJ106" s="25"/>
    </row>
    <row r="107" spans="1:36" x14ac:dyDescent="0.25">
      <c r="A107" s="26"/>
      <c r="B107" s="25"/>
      <c r="C107" s="25"/>
      <c r="D107" s="25"/>
      <c r="E107" s="25"/>
      <c r="F107" s="25"/>
      <c r="G107" s="25"/>
      <c r="H107" s="25"/>
      <c r="I107" s="25"/>
      <c r="J107" s="25"/>
      <c r="K107" s="25"/>
      <c r="L107" s="25"/>
      <c r="M107" s="25"/>
      <c r="N107" s="25"/>
      <c r="O107" s="25"/>
      <c r="P107" s="25"/>
      <c r="Q107" s="25"/>
      <c r="R107" s="25"/>
      <c r="S107" s="25"/>
      <c r="T107" s="25"/>
      <c r="U107" s="25"/>
      <c r="V107" s="25"/>
      <c r="W107" s="25"/>
      <c r="X107" s="25"/>
      <c r="Y107" s="25"/>
      <c r="Z107" s="25"/>
      <c r="AA107" s="25"/>
      <c r="AB107" s="25"/>
      <c r="AC107" s="25"/>
      <c r="AD107" s="25"/>
      <c r="AE107" s="25"/>
      <c r="AF107" s="25"/>
      <c r="AG107" s="25"/>
      <c r="AH107" s="25"/>
      <c r="AI107" s="25"/>
      <c r="AJ107" s="25"/>
    </row>
    <row r="108" spans="1:36" x14ac:dyDescent="0.25">
      <c r="A108" s="26"/>
      <c r="B108" s="25"/>
      <c r="C108" s="25"/>
      <c r="D108" s="25"/>
      <c r="E108" s="25"/>
      <c r="F108" s="25"/>
      <c r="G108" s="25"/>
      <c r="H108" s="25"/>
      <c r="I108" s="25"/>
      <c r="J108" s="25"/>
      <c r="K108" s="25"/>
      <c r="L108" s="25"/>
      <c r="M108" s="25"/>
      <c r="N108" s="25"/>
      <c r="O108" s="25"/>
      <c r="P108" s="25"/>
      <c r="Q108" s="25"/>
      <c r="R108" s="25"/>
      <c r="S108" s="25"/>
      <c r="T108" s="25"/>
      <c r="U108" s="25"/>
      <c r="V108" s="25"/>
      <c r="W108" s="25"/>
      <c r="X108" s="25"/>
      <c r="Y108" s="25"/>
      <c r="Z108" s="25"/>
      <c r="AA108" s="25"/>
      <c r="AB108" s="25"/>
      <c r="AC108" s="25"/>
      <c r="AD108" s="25"/>
      <c r="AE108" s="25"/>
      <c r="AF108" s="25"/>
      <c r="AG108" s="25"/>
      <c r="AH108" s="25"/>
      <c r="AI108" s="25"/>
      <c r="AJ108" s="25"/>
    </row>
    <row r="109" spans="1:36" x14ac:dyDescent="0.25">
      <c r="A109" s="26"/>
      <c r="B109" s="25"/>
      <c r="C109" s="25"/>
      <c r="D109" s="25"/>
      <c r="E109" s="25"/>
      <c r="F109" s="25"/>
      <c r="G109" s="25"/>
      <c r="H109" s="25"/>
      <c r="I109" s="25"/>
      <c r="J109" s="25"/>
      <c r="K109" s="25"/>
      <c r="L109" s="25"/>
      <c r="M109" s="25"/>
      <c r="N109" s="25"/>
      <c r="O109" s="25"/>
      <c r="P109" s="25"/>
      <c r="Q109" s="25"/>
      <c r="R109" s="25"/>
      <c r="S109" s="25"/>
      <c r="T109" s="25"/>
      <c r="U109" s="25"/>
      <c r="V109" s="25"/>
      <c r="W109" s="25"/>
      <c r="X109" s="25"/>
      <c r="Y109" s="25"/>
      <c r="Z109" s="25"/>
      <c r="AA109" s="25"/>
      <c r="AB109" s="25"/>
      <c r="AC109" s="25"/>
      <c r="AD109" s="25"/>
      <c r="AE109" s="25"/>
      <c r="AF109" s="25"/>
      <c r="AG109" s="25"/>
      <c r="AH109" s="25"/>
      <c r="AI109" s="25"/>
      <c r="AJ109" s="25"/>
    </row>
    <row r="110" spans="1:36" x14ac:dyDescent="0.25">
      <c r="A110" s="26"/>
      <c r="B110" s="25"/>
      <c r="C110" s="25"/>
      <c r="D110" s="25"/>
      <c r="E110" s="25"/>
      <c r="F110" s="25"/>
      <c r="G110" s="25"/>
      <c r="H110" s="25"/>
      <c r="I110" s="25"/>
      <c r="J110" s="25"/>
      <c r="K110" s="25"/>
      <c r="L110" s="25"/>
      <c r="M110" s="25"/>
      <c r="N110" s="25"/>
      <c r="O110" s="25"/>
      <c r="P110" s="25"/>
      <c r="Q110" s="25"/>
      <c r="R110" s="25"/>
      <c r="S110" s="25"/>
      <c r="T110" s="25"/>
      <c r="U110" s="25"/>
      <c r="V110" s="25"/>
      <c r="W110" s="25"/>
      <c r="X110" s="25"/>
      <c r="Y110" s="25"/>
      <c r="Z110" s="25"/>
      <c r="AA110" s="25"/>
      <c r="AB110" s="25"/>
      <c r="AC110" s="25"/>
      <c r="AD110" s="25"/>
      <c r="AE110" s="25"/>
      <c r="AF110" s="25"/>
      <c r="AG110" s="25"/>
      <c r="AH110" s="25"/>
      <c r="AI110" s="25"/>
      <c r="AJ110" s="25"/>
    </row>
    <row r="111" spans="1:36" x14ac:dyDescent="0.25">
      <c r="A111" s="26"/>
      <c r="B111" s="25"/>
      <c r="C111" s="25"/>
      <c r="D111" s="25"/>
      <c r="E111" s="25"/>
      <c r="F111" s="25"/>
      <c r="G111" s="25"/>
      <c r="H111" s="25"/>
      <c r="I111" s="25"/>
      <c r="J111" s="25"/>
      <c r="K111" s="25"/>
      <c r="L111" s="25"/>
      <c r="M111" s="25"/>
      <c r="N111" s="25"/>
      <c r="O111" s="25"/>
      <c r="P111" s="25"/>
      <c r="Q111" s="25"/>
      <c r="R111" s="25"/>
      <c r="S111" s="25"/>
      <c r="T111" s="25"/>
      <c r="U111" s="25"/>
      <c r="V111" s="25"/>
      <c r="W111" s="25"/>
      <c r="X111" s="25"/>
      <c r="Y111" s="25"/>
      <c r="Z111" s="25"/>
      <c r="AA111" s="25"/>
      <c r="AB111" s="25"/>
      <c r="AC111" s="25"/>
      <c r="AD111" s="25"/>
      <c r="AE111" s="25"/>
      <c r="AF111" s="25"/>
      <c r="AG111" s="25"/>
      <c r="AH111" s="25"/>
      <c r="AI111" s="25"/>
      <c r="AJ111" s="25"/>
    </row>
    <row r="112" spans="1:36" x14ac:dyDescent="0.25">
      <c r="A112" s="26"/>
      <c r="B112" s="25"/>
      <c r="C112" s="25"/>
      <c r="D112" s="25"/>
      <c r="E112" s="25"/>
      <c r="F112" s="25"/>
      <c r="G112" s="25"/>
      <c r="H112" s="25"/>
      <c r="I112" s="25"/>
      <c r="J112" s="25"/>
      <c r="K112" s="25"/>
      <c r="L112" s="25"/>
      <c r="M112" s="25"/>
      <c r="N112" s="25"/>
      <c r="O112" s="25"/>
      <c r="P112" s="25"/>
      <c r="Q112" s="25"/>
      <c r="R112" s="25"/>
      <c r="S112" s="25"/>
      <c r="T112" s="25"/>
      <c r="U112" s="25"/>
      <c r="V112" s="25"/>
      <c r="W112" s="25"/>
      <c r="X112" s="25"/>
      <c r="Y112" s="25"/>
      <c r="Z112" s="25"/>
      <c r="AA112" s="25"/>
      <c r="AB112" s="25"/>
      <c r="AC112" s="25"/>
      <c r="AD112" s="25"/>
      <c r="AE112" s="25"/>
      <c r="AF112" s="25"/>
      <c r="AG112" s="25"/>
      <c r="AH112" s="25"/>
      <c r="AI112" s="25"/>
      <c r="AJ112" s="25"/>
    </row>
    <row r="113" spans="1:36" x14ac:dyDescent="0.25">
      <c r="A113" s="26"/>
      <c r="B113" s="25"/>
      <c r="C113" s="25"/>
      <c r="D113" s="25"/>
      <c r="E113" s="25"/>
      <c r="F113" s="25"/>
      <c r="G113" s="25"/>
      <c r="H113" s="25"/>
      <c r="I113" s="25"/>
      <c r="J113" s="25"/>
      <c r="K113" s="25"/>
      <c r="L113" s="25"/>
      <c r="M113" s="25"/>
      <c r="N113" s="25"/>
      <c r="O113" s="25"/>
      <c r="P113" s="25"/>
      <c r="Q113" s="25"/>
      <c r="R113" s="25"/>
      <c r="S113" s="25"/>
      <c r="T113" s="25"/>
      <c r="U113" s="25"/>
      <c r="V113" s="25"/>
      <c r="W113" s="25"/>
      <c r="X113" s="25"/>
      <c r="Y113" s="25"/>
      <c r="Z113" s="25"/>
      <c r="AA113" s="25"/>
      <c r="AB113" s="25"/>
      <c r="AC113" s="25"/>
      <c r="AD113" s="25"/>
      <c r="AE113" s="25"/>
      <c r="AF113" s="25"/>
      <c r="AG113" s="25"/>
      <c r="AH113" s="25"/>
      <c r="AI113" s="25"/>
      <c r="AJ113" s="25"/>
    </row>
    <row r="114" spans="1:36" x14ac:dyDescent="0.25">
      <c r="A114" s="26"/>
      <c r="B114" s="25"/>
      <c r="C114" s="25"/>
      <c r="D114" s="25"/>
      <c r="E114" s="25"/>
      <c r="F114" s="25"/>
      <c r="G114" s="25"/>
      <c r="H114" s="25"/>
      <c r="I114" s="25"/>
      <c r="J114" s="25"/>
      <c r="K114" s="25"/>
      <c r="L114" s="25"/>
      <c r="M114" s="25"/>
      <c r="N114" s="25"/>
      <c r="O114" s="25"/>
      <c r="P114" s="25"/>
      <c r="Q114" s="25"/>
      <c r="R114" s="25"/>
      <c r="S114" s="25"/>
      <c r="T114" s="25"/>
      <c r="U114" s="25"/>
      <c r="V114" s="25"/>
      <c r="W114" s="25"/>
      <c r="X114" s="25"/>
      <c r="Y114" s="25"/>
      <c r="Z114" s="25"/>
      <c r="AA114" s="25"/>
      <c r="AB114" s="25"/>
      <c r="AC114" s="25"/>
      <c r="AD114" s="25"/>
      <c r="AE114" s="25"/>
      <c r="AF114" s="25"/>
      <c r="AG114" s="25"/>
      <c r="AH114" s="25"/>
      <c r="AI114" s="25"/>
      <c r="AJ114" s="25"/>
    </row>
    <row r="115" spans="1:36" x14ac:dyDescent="0.25">
      <c r="A115" s="26"/>
      <c r="B115" s="25"/>
      <c r="C115" s="25"/>
      <c r="D115" s="25"/>
      <c r="E115" s="25"/>
      <c r="F115" s="25"/>
      <c r="G115" s="25"/>
      <c r="H115" s="25"/>
      <c r="I115" s="25"/>
      <c r="J115" s="25"/>
      <c r="K115" s="25"/>
      <c r="L115" s="25"/>
      <c r="M115" s="25"/>
      <c r="N115" s="25"/>
      <c r="O115" s="25"/>
      <c r="P115" s="25"/>
      <c r="Q115" s="25"/>
      <c r="R115" s="25"/>
      <c r="S115" s="25"/>
      <c r="T115" s="25"/>
      <c r="U115" s="25"/>
      <c r="V115" s="25"/>
      <c r="W115" s="25"/>
      <c r="X115" s="25"/>
      <c r="Y115" s="25"/>
      <c r="Z115" s="25"/>
      <c r="AA115" s="25"/>
      <c r="AB115" s="25"/>
      <c r="AC115" s="25"/>
      <c r="AD115" s="25"/>
      <c r="AE115" s="25"/>
      <c r="AF115" s="25"/>
      <c r="AG115" s="25"/>
      <c r="AH115" s="25"/>
      <c r="AI115" s="25"/>
      <c r="AJ115" s="25"/>
    </row>
    <row r="116" spans="1:36" x14ac:dyDescent="0.25">
      <c r="A116" s="26"/>
      <c r="B116" s="25"/>
      <c r="C116" s="25"/>
      <c r="D116" s="25"/>
      <c r="E116" s="25"/>
      <c r="F116" s="25"/>
      <c r="G116" s="25"/>
      <c r="H116" s="25"/>
      <c r="I116" s="25"/>
      <c r="J116" s="25"/>
      <c r="K116" s="25"/>
      <c r="L116" s="25"/>
      <c r="M116" s="25"/>
      <c r="N116" s="25"/>
      <c r="O116" s="25"/>
      <c r="P116" s="25"/>
      <c r="Q116" s="25"/>
      <c r="R116" s="25"/>
      <c r="S116" s="25"/>
      <c r="T116" s="25"/>
      <c r="U116" s="25"/>
      <c r="V116" s="25"/>
      <c r="W116" s="25"/>
      <c r="X116" s="25"/>
      <c r="Y116" s="25"/>
      <c r="Z116" s="25"/>
      <c r="AA116" s="25"/>
      <c r="AB116" s="25"/>
      <c r="AC116" s="25"/>
      <c r="AD116" s="25"/>
      <c r="AE116" s="25"/>
      <c r="AF116" s="25"/>
      <c r="AG116" s="25"/>
      <c r="AH116" s="25"/>
      <c r="AI116" s="25"/>
      <c r="AJ116" s="25"/>
    </row>
    <row r="117" spans="1:36" x14ac:dyDescent="0.25">
      <c r="A117" s="26"/>
      <c r="B117" s="25"/>
      <c r="C117" s="25"/>
      <c r="D117" s="25"/>
      <c r="E117" s="25"/>
      <c r="F117" s="25"/>
      <c r="G117" s="25"/>
      <c r="H117" s="25"/>
      <c r="I117" s="25"/>
      <c r="J117" s="25"/>
      <c r="K117" s="25"/>
      <c r="L117" s="25"/>
      <c r="M117" s="25"/>
      <c r="N117" s="25"/>
      <c r="O117" s="25"/>
      <c r="P117" s="25"/>
      <c r="Q117" s="25"/>
      <c r="R117" s="25"/>
      <c r="S117" s="25"/>
      <c r="T117" s="25"/>
      <c r="U117" s="25"/>
      <c r="V117" s="25"/>
      <c r="W117" s="25"/>
      <c r="X117" s="25"/>
      <c r="Y117" s="25"/>
      <c r="Z117" s="25"/>
      <c r="AA117" s="25"/>
      <c r="AB117" s="25"/>
      <c r="AC117" s="25"/>
      <c r="AD117" s="25"/>
      <c r="AE117" s="25"/>
      <c r="AF117" s="25"/>
      <c r="AG117" s="25"/>
      <c r="AH117" s="25"/>
      <c r="AI117" s="25"/>
      <c r="AJ117" s="25"/>
    </row>
    <row r="118" spans="1:36" x14ac:dyDescent="0.25">
      <c r="A118" s="26"/>
      <c r="B118" s="25"/>
      <c r="C118" s="25"/>
      <c r="D118" s="25"/>
      <c r="E118" s="25"/>
      <c r="F118" s="25"/>
      <c r="G118" s="25"/>
      <c r="H118" s="25"/>
      <c r="I118" s="25"/>
      <c r="J118" s="25"/>
      <c r="K118" s="25"/>
      <c r="L118" s="25"/>
      <c r="M118" s="25"/>
      <c r="N118" s="25"/>
      <c r="O118" s="25"/>
      <c r="P118" s="25"/>
      <c r="Q118" s="25"/>
      <c r="R118" s="25"/>
      <c r="S118" s="25"/>
      <c r="T118" s="25"/>
      <c r="U118" s="25"/>
      <c r="V118" s="25"/>
      <c r="W118" s="25"/>
      <c r="X118" s="25"/>
      <c r="Y118" s="25"/>
      <c r="Z118" s="25"/>
      <c r="AA118" s="25"/>
      <c r="AB118" s="25"/>
      <c r="AC118" s="25"/>
      <c r="AD118" s="25"/>
      <c r="AE118" s="25"/>
      <c r="AF118" s="25"/>
      <c r="AG118" s="25"/>
      <c r="AH118" s="25"/>
      <c r="AI118" s="25"/>
      <c r="AJ118" s="25"/>
    </row>
    <row r="119" spans="1:36" x14ac:dyDescent="0.25">
      <c r="A119" s="26"/>
      <c r="B119" s="25"/>
      <c r="C119" s="25"/>
      <c r="D119" s="25"/>
      <c r="E119" s="25"/>
      <c r="F119" s="25"/>
      <c r="G119" s="25"/>
      <c r="H119" s="25"/>
      <c r="I119" s="25"/>
      <c r="J119" s="25"/>
      <c r="K119" s="25"/>
      <c r="L119" s="25"/>
      <c r="M119" s="25"/>
      <c r="N119" s="25"/>
      <c r="O119" s="25"/>
      <c r="P119" s="25"/>
      <c r="Q119" s="25"/>
      <c r="R119" s="25"/>
      <c r="S119" s="25"/>
      <c r="T119" s="25"/>
      <c r="U119" s="25"/>
      <c r="V119" s="25"/>
      <c r="W119" s="25"/>
      <c r="X119" s="25"/>
      <c r="Y119" s="25"/>
      <c r="Z119" s="25"/>
      <c r="AA119" s="25"/>
      <c r="AB119" s="25"/>
      <c r="AC119" s="25"/>
      <c r="AD119" s="25"/>
      <c r="AE119" s="25"/>
      <c r="AF119" s="25"/>
      <c r="AG119" s="25"/>
      <c r="AH119" s="25"/>
      <c r="AI119" s="25"/>
      <c r="AJ119" s="25"/>
    </row>
    <row r="120" spans="1:36" x14ac:dyDescent="0.25">
      <c r="A120" s="26"/>
      <c r="B120" s="25"/>
      <c r="C120" s="25"/>
      <c r="D120" s="25"/>
      <c r="E120" s="25"/>
      <c r="F120" s="25"/>
      <c r="G120" s="25"/>
      <c r="H120" s="25"/>
      <c r="I120" s="25"/>
      <c r="J120" s="25"/>
      <c r="K120" s="25"/>
      <c r="L120" s="25"/>
      <c r="M120" s="25"/>
      <c r="N120" s="25"/>
      <c r="O120" s="25"/>
      <c r="P120" s="25"/>
      <c r="Q120" s="25"/>
      <c r="R120" s="25"/>
      <c r="S120" s="25"/>
      <c r="T120" s="25"/>
      <c r="U120" s="25"/>
      <c r="V120" s="25"/>
      <c r="W120" s="25"/>
      <c r="X120" s="25"/>
      <c r="Y120" s="25"/>
      <c r="Z120" s="25"/>
      <c r="AA120" s="25"/>
      <c r="AB120" s="25"/>
      <c r="AC120" s="25"/>
      <c r="AD120" s="25"/>
      <c r="AE120" s="25"/>
      <c r="AF120" s="25"/>
      <c r="AG120" s="25"/>
      <c r="AH120" s="25"/>
      <c r="AI120" s="25"/>
      <c r="AJ120" s="25"/>
    </row>
    <row r="121" spans="1:36" x14ac:dyDescent="0.25">
      <c r="A121" s="26"/>
      <c r="B121" s="25"/>
      <c r="C121" s="25"/>
      <c r="D121" s="25"/>
      <c r="E121" s="25"/>
      <c r="F121" s="25"/>
      <c r="G121" s="25"/>
      <c r="H121" s="25"/>
      <c r="I121" s="25"/>
      <c r="J121" s="25"/>
      <c r="K121" s="25"/>
      <c r="L121" s="25"/>
      <c r="M121" s="25"/>
      <c r="N121" s="25"/>
      <c r="O121" s="25"/>
      <c r="P121" s="25"/>
      <c r="Q121" s="25"/>
      <c r="R121" s="25"/>
      <c r="S121" s="25"/>
      <c r="T121" s="25"/>
      <c r="U121" s="25"/>
      <c r="V121" s="25"/>
      <c r="W121" s="25"/>
      <c r="X121" s="25"/>
      <c r="Y121" s="25"/>
      <c r="Z121" s="25"/>
      <c r="AA121" s="25"/>
      <c r="AB121" s="25"/>
      <c r="AC121" s="25"/>
      <c r="AD121" s="25"/>
      <c r="AE121" s="25"/>
      <c r="AF121" s="25"/>
      <c r="AG121" s="25"/>
      <c r="AH121" s="25"/>
      <c r="AI121" s="25"/>
      <c r="AJ121" s="25"/>
    </row>
    <row r="122" spans="1:36" x14ac:dyDescent="0.25">
      <c r="A122" s="26"/>
      <c r="M122" s="25"/>
      <c r="N122" s="25"/>
      <c r="O122" s="25"/>
      <c r="P122" s="25"/>
      <c r="Q122" s="25"/>
      <c r="R122" s="25"/>
      <c r="S122" s="25"/>
      <c r="T122" s="25"/>
      <c r="U122" s="25"/>
      <c r="V122" s="25"/>
      <c r="W122" s="25"/>
      <c r="X122" s="25"/>
      <c r="Y122" s="25"/>
      <c r="Z122" s="25"/>
      <c r="AA122" s="25"/>
      <c r="AB122" s="25"/>
      <c r="AC122" s="25"/>
      <c r="AD122" s="25"/>
      <c r="AE122" s="25"/>
      <c r="AF122" s="25"/>
      <c r="AG122" s="25"/>
      <c r="AH122" s="25"/>
      <c r="AI122" s="25"/>
      <c r="AJ122" s="25"/>
    </row>
    <row r="123" spans="1:36" x14ac:dyDescent="0.25">
      <c r="A123" s="26"/>
      <c r="B123" s="31" t="s">
        <v>495</v>
      </c>
      <c r="M123" s="25"/>
      <c r="N123" s="25"/>
      <c r="O123" s="25"/>
      <c r="P123" s="25"/>
      <c r="Q123" s="25"/>
      <c r="R123" s="25"/>
      <c r="S123" s="25"/>
      <c r="T123" s="25"/>
      <c r="U123" s="25"/>
      <c r="V123" s="25"/>
      <c r="W123" s="25"/>
      <c r="X123" s="25"/>
      <c r="Y123" s="25"/>
      <c r="Z123" s="25"/>
      <c r="AA123" s="25"/>
      <c r="AB123" s="25"/>
      <c r="AC123" s="25"/>
      <c r="AD123" s="25"/>
      <c r="AE123" s="25"/>
      <c r="AF123" s="25"/>
      <c r="AG123" s="25"/>
      <c r="AH123" s="25"/>
      <c r="AI123" s="25"/>
      <c r="AJ123" s="25"/>
    </row>
    <row r="124" spans="1:36" x14ac:dyDescent="0.25">
      <c r="A124" s="26"/>
      <c r="M124" s="25"/>
      <c r="N124" s="25"/>
      <c r="O124" s="25"/>
      <c r="P124" s="25"/>
      <c r="Q124" s="25"/>
      <c r="R124" s="25"/>
      <c r="S124" s="25"/>
      <c r="T124" s="25"/>
      <c r="U124" s="25"/>
      <c r="V124" s="25"/>
      <c r="W124" s="25"/>
      <c r="X124" s="25"/>
      <c r="Y124" s="25"/>
      <c r="Z124" s="25"/>
      <c r="AA124" s="25"/>
      <c r="AB124" s="25"/>
      <c r="AC124" s="25"/>
      <c r="AD124" s="25"/>
      <c r="AE124" s="25"/>
      <c r="AF124" s="25"/>
      <c r="AG124" s="25"/>
      <c r="AH124" s="25"/>
      <c r="AI124" s="25"/>
      <c r="AJ124" s="25"/>
    </row>
    <row r="125" spans="1:36" x14ac:dyDescent="0.25">
      <c r="A125" s="26"/>
      <c r="M125" s="25"/>
      <c r="N125" s="25"/>
      <c r="O125" s="25"/>
      <c r="P125" s="25"/>
      <c r="Q125" s="25"/>
      <c r="R125" s="25"/>
      <c r="S125" s="25"/>
      <c r="T125" s="25"/>
      <c r="U125" s="25"/>
      <c r="V125" s="25"/>
      <c r="W125" s="25"/>
      <c r="X125" s="25"/>
      <c r="Y125" s="25"/>
      <c r="Z125" s="25"/>
      <c r="AA125" s="25"/>
      <c r="AB125" s="25"/>
      <c r="AC125" s="25"/>
      <c r="AD125" s="25"/>
      <c r="AE125" s="25"/>
      <c r="AF125" s="25"/>
      <c r="AG125" s="25"/>
      <c r="AH125" s="25"/>
      <c r="AI125" s="25"/>
      <c r="AJ125" s="25"/>
    </row>
    <row r="126" spans="1:36" x14ac:dyDescent="0.25">
      <c r="A126" s="26"/>
      <c r="M126" s="25"/>
      <c r="N126" s="25"/>
      <c r="O126" s="25"/>
      <c r="P126" s="25"/>
      <c r="Q126" s="25"/>
      <c r="R126" s="25"/>
      <c r="S126" s="25"/>
      <c r="T126" s="25"/>
      <c r="U126" s="25"/>
      <c r="V126" s="25"/>
      <c r="W126" s="25"/>
      <c r="X126" s="25"/>
      <c r="Y126" s="25"/>
      <c r="Z126" s="25"/>
      <c r="AA126" s="25"/>
      <c r="AB126" s="25"/>
      <c r="AC126" s="25"/>
      <c r="AD126" s="25"/>
      <c r="AE126" s="25"/>
      <c r="AF126" s="25"/>
      <c r="AG126" s="25"/>
      <c r="AH126" s="25"/>
      <c r="AI126" s="25"/>
      <c r="AJ126" s="25"/>
    </row>
    <row r="127" spans="1:36" x14ac:dyDescent="0.25">
      <c r="A127" s="26"/>
      <c r="M127" s="25"/>
      <c r="N127" s="25"/>
      <c r="O127" s="25"/>
      <c r="P127" s="25"/>
      <c r="Q127" s="25"/>
      <c r="R127" s="25"/>
      <c r="S127" s="25"/>
      <c r="T127" s="25"/>
      <c r="U127" s="25"/>
      <c r="V127" s="25"/>
      <c r="W127" s="25"/>
      <c r="X127" s="25"/>
      <c r="Y127" s="25"/>
      <c r="Z127" s="25"/>
      <c r="AA127" s="25"/>
      <c r="AB127" s="25"/>
      <c r="AC127" s="25"/>
      <c r="AD127" s="25"/>
      <c r="AE127" s="25"/>
      <c r="AF127" s="25"/>
      <c r="AG127" s="25"/>
      <c r="AH127" s="25"/>
      <c r="AI127" s="25"/>
      <c r="AJ127" s="25"/>
    </row>
    <row r="128" spans="1:36" x14ac:dyDescent="0.25">
      <c r="A128" s="26"/>
      <c r="M128" s="25"/>
      <c r="N128" s="25"/>
      <c r="O128" s="25"/>
      <c r="P128" s="25"/>
      <c r="Q128" s="25"/>
      <c r="R128" s="25"/>
      <c r="S128" s="25"/>
      <c r="T128" s="25"/>
      <c r="U128" s="25"/>
      <c r="V128" s="25"/>
      <c r="W128" s="25"/>
      <c r="X128" s="25"/>
      <c r="Y128" s="25"/>
      <c r="Z128" s="25"/>
      <c r="AA128" s="25"/>
      <c r="AB128" s="25"/>
      <c r="AC128" s="25"/>
      <c r="AD128" s="25"/>
      <c r="AE128" s="25"/>
      <c r="AF128" s="25"/>
      <c r="AG128" s="25"/>
      <c r="AH128" s="25"/>
      <c r="AI128" s="25"/>
      <c r="AJ128" s="25"/>
    </row>
    <row r="129" spans="1:36" x14ac:dyDescent="0.25">
      <c r="A129" s="26"/>
      <c r="M129" s="25"/>
      <c r="N129" s="25"/>
      <c r="O129" s="25"/>
      <c r="P129" s="25"/>
      <c r="Q129" s="25"/>
      <c r="R129" s="25"/>
      <c r="S129" s="25"/>
      <c r="T129" s="25"/>
      <c r="U129" s="25"/>
      <c r="V129" s="25"/>
      <c r="W129" s="25"/>
      <c r="X129" s="25"/>
      <c r="Y129" s="25"/>
      <c r="Z129" s="25"/>
      <c r="AA129" s="25"/>
      <c r="AB129" s="25"/>
      <c r="AC129" s="25"/>
      <c r="AD129" s="25"/>
      <c r="AE129" s="25"/>
      <c r="AF129" s="25"/>
      <c r="AG129" s="25"/>
      <c r="AH129" s="25"/>
      <c r="AI129" s="25"/>
      <c r="AJ129" s="25"/>
    </row>
    <row r="130" spans="1:36" x14ac:dyDescent="0.25">
      <c r="A130" s="26"/>
      <c r="M130" s="25"/>
      <c r="N130" s="25"/>
      <c r="O130" s="25"/>
      <c r="P130" s="25"/>
      <c r="Q130" s="25"/>
      <c r="R130" s="25"/>
      <c r="S130" s="25"/>
      <c r="T130" s="25"/>
      <c r="U130" s="25"/>
      <c r="V130" s="25"/>
      <c r="W130" s="25"/>
      <c r="X130" s="25"/>
      <c r="Y130" s="25"/>
      <c r="Z130" s="25"/>
      <c r="AA130" s="25"/>
      <c r="AB130" s="25"/>
      <c r="AC130" s="25"/>
      <c r="AD130" s="25"/>
      <c r="AE130" s="25"/>
      <c r="AF130" s="25"/>
      <c r="AG130" s="25"/>
      <c r="AH130" s="25"/>
      <c r="AI130" s="25"/>
      <c r="AJ130" s="25"/>
    </row>
    <row r="131" spans="1:36" x14ac:dyDescent="0.25">
      <c r="A131" s="26"/>
      <c r="M131" s="25"/>
      <c r="N131" s="25"/>
      <c r="O131" s="25"/>
      <c r="P131" s="25"/>
      <c r="Q131" s="25"/>
      <c r="R131" s="25"/>
      <c r="S131" s="25"/>
      <c r="T131" s="25"/>
      <c r="U131" s="25"/>
      <c r="V131" s="25"/>
      <c r="W131" s="25"/>
      <c r="X131" s="25"/>
      <c r="Y131" s="25"/>
      <c r="Z131" s="25"/>
      <c r="AA131" s="25"/>
      <c r="AB131" s="25"/>
      <c r="AC131" s="25"/>
      <c r="AD131" s="25"/>
      <c r="AE131" s="25"/>
      <c r="AF131" s="25"/>
      <c r="AG131" s="25"/>
      <c r="AH131" s="25"/>
      <c r="AI131" s="25"/>
      <c r="AJ131" s="25"/>
    </row>
    <row r="132" spans="1:36" x14ac:dyDescent="0.25">
      <c r="A132" s="26"/>
      <c r="M132" s="25"/>
      <c r="N132" s="25"/>
      <c r="O132" s="25"/>
      <c r="P132" s="25"/>
      <c r="Q132" s="25"/>
      <c r="R132" s="25"/>
      <c r="S132" s="25"/>
      <c r="T132" s="25"/>
      <c r="U132" s="25"/>
      <c r="V132" s="25"/>
      <c r="W132" s="25"/>
      <c r="X132" s="25"/>
      <c r="Y132" s="25"/>
      <c r="Z132" s="25"/>
      <c r="AA132" s="25"/>
      <c r="AB132" s="25"/>
      <c r="AC132" s="25"/>
      <c r="AD132" s="25"/>
      <c r="AE132" s="25"/>
      <c r="AF132" s="25"/>
      <c r="AG132" s="25"/>
      <c r="AH132" s="25"/>
      <c r="AI132" s="25"/>
      <c r="AJ132" s="25"/>
    </row>
    <row r="133" spans="1:36" x14ac:dyDescent="0.25">
      <c r="A133" s="26"/>
      <c r="M133" s="25"/>
      <c r="N133" s="25"/>
      <c r="O133" s="25"/>
      <c r="P133" s="25"/>
      <c r="Q133" s="25"/>
      <c r="R133" s="25"/>
      <c r="S133" s="25"/>
      <c r="T133" s="25"/>
      <c r="U133" s="25"/>
      <c r="V133" s="25"/>
      <c r="W133" s="25"/>
      <c r="X133" s="25"/>
      <c r="Y133" s="25"/>
      <c r="Z133" s="25"/>
      <c r="AA133" s="25"/>
      <c r="AB133" s="25"/>
      <c r="AC133" s="25"/>
      <c r="AD133" s="25"/>
      <c r="AE133" s="25"/>
      <c r="AF133" s="25"/>
      <c r="AG133" s="25"/>
      <c r="AH133" s="25"/>
      <c r="AI133" s="25"/>
      <c r="AJ133" s="25"/>
    </row>
    <row r="134" spans="1:36" x14ac:dyDescent="0.25">
      <c r="A134" s="26"/>
      <c r="M134" s="25"/>
      <c r="N134" s="25"/>
      <c r="O134" s="25"/>
      <c r="P134" s="25"/>
      <c r="Q134" s="25"/>
      <c r="R134" s="25"/>
      <c r="S134" s="25"/>
      <c r="T134" s="25"/>
      <c r="U134" s="25"/>
      <c r="V134" s="25"/>
      <c r="W134" s="25"/>
      <c r="X134" s="25"/>
      <c r="Y134" s="25"/>
      <c r="Z134" s="25"/>
      <c r="AA134" s="25"/>
      <c r="AB134" s="25"/>
      <c r="AC134" s="25"/>
      <c r="AD134" s="25"/>
      <c r="AE134" s="25"/>
      <c r="AF134" s="25"/>
      <c r="AG134" s="25"/>
      <c r="AH134" s="25"/>
      <c r="AI134" s="25"/>
      <c r="AJ134" s="25"/>
    </row>
    <row r="135" spans="1:36" x14ac:dyDescent="0.25">
      <c r="A135" s="26"/>
      <c r="M135" s="25"/>
      <c r="N135" s="25"/>
      <c r="O135" s="25"/>
      <c r="P135" s="25"/>
      <c r="Q135" s="25"/>
      <c r="R135" s="25"/>
      <c r="S135" s="25"/>
      <c r="T135" s="25"/>
      <c r="U135" s="25"/>
      <c r="V135" s="25"/>
      <c r="W135" s="25"/>
      <c r="X135" s="25"/>
      <c r="Y135" s="25"/>
      <c r="Z135" s="25"/>
      <c r="AA135" s="25"/>
      <c r="AB135" s="25"/>
      <c r="AC135" s="25"/>
      <c r="AD135" s="25"/>
      <c r="AE135" s="25"/>
      <c r="AF135" s="25"/>
      <c r="AG135" s="25"/>
      <c r="AH135" s="25"/>
      <c r="AI135" s="25"/>
      <c r="AJ135" s="25"/>
    </row>
    <row r="136" spans="1:36" x14ac:dyDescent="0.25">
      <c r="A136" s="26"/>
      <c r="M136" s="25"/>
      <c r="N136" s="25"/>
      <c r="O136" s="25"/>
      <c r="P136" s="25"/>
      <c r="Q136" s="25"/>
      <c r="R136" s="25"/>
      <c r="S136" s="25"/>
      <c r="T136" s="25"/>
      <c r="U136" s="25"/>
      <c r="V136" s="25"/>
      <c r="W136" s="25"/>
      <c r="X136" s="25"/>
      <c r="Y136" s="25"/>
      <c r="Z136" s="25"/>
      <c r="AA136" s="25"/>
      <c r="AB136" s="25"/>
      <c r="AC136" s="25"/>
      <c r="AD136" s="25"/>
      <c r="AE136" s="25"/>
      <c r="AF136" s="25"/>
      <c r="AG136" s="25"/>
      <c r="AH136" s="25"/>
      <c r="AI136" s="25"/>
      <c r="AJ136" s="25"/>
    </row>
    <row r="137" spans="1:36" x14ac:dyDescent="0.25">
      <c r="A137" s="26"/>
      <c r="M137" s="25"/>
      <c r="N137" s="25"/>
      <c r="O137" s="25"/>
      <c r="P137" s="25"/>
      <c r="Q137" s="25"/>
      <c r="R137" s="25"/>
      <c r="S137" s="25"/>
      <c r="T137" s="25"/>
      <c r="U137" s="25"/>
      <c r="V137" s="25"/>
      <c r="W137" s="25"/>
      <c r="X137" s="25"/>
      <c r="Y137" s="25"/>
      <c r="Z137" s="25"/>
      <c r="AA137" s="25"/>
      <c r="AB137" s="25"/>
      <c r="AC137" s="25"/>
      <c r="AD137" s="25"/>
      <c r="AE137" s="25"/>
      <c r="AF137" s="25"/>
      <c r="AG137" s="25"/>
      <c r="AH137" s="25"/>
      <c r="AI137" s="25"/>
      <c r="AJ137" s="25"/>
    </row>
    <row r="138" spans="1:36" x14ac:dyDescent="0.25">
      <c r="A138" s="26"/>
      <c r="M138" s="25"/>
      <c r="N138" s="25"/>
      <c r="O138" s="25"/>
      <c r="P138" s="25"/>
      <c r="Q138" s="25"/>
      <c r="R138" s="25"/>
      <c r="S138" s="25"/>
      <c r="T138" s="25"/>
      <c r="U138" s="25"/>
      <c r="V138" s="25"/>
      <c r="W138" s="25"/>
      <c r="X138" s="25"/>
      <c r="Y138" s="25"/>
      <c r="Z138" s="25"/>
      <c r="AA138" s="25"/>
      <c r="AB138" s="25"/>
      <c r="AC138" s="25"/>
      <c r="AD138" s="25"/>
      <c r="AE138" s="25"/>
      <c r="AF138" s="25"/>
      <c r="AG138" s="25"/>
      <c r="AH138" s="25"/>
      <c r="AI138" s="25"/>
      <c r="AJ138" s="25"/>
    </row>
    <row r="139" spans="1:36" x14ac:dyDescent="0.25">
      <c r="A139" s="26"/>
      <c r="B139" s="31"/>
      <c r="C139" s="25"/>
      <c r="D139" s="25"/>
      <c r="E139" s="25"/>
      <c r="F139" s="25"/>
      <c r="G139" s="25"/>
      <c r="H139" s="25"/>
      <c r="I139" s="25"/>
      <c r="J139" s="25"/>
      <c r="K139" s="25"/>
      <c r="L139" s="25"/>
      <c r="M139" s="25"/>
      <c r="N139" s="25"/>
      <c r="O139" s="25"/>
      <c r="P139" s="25"/>
      <c r="Q139" s="25"/>
      <c r="R139" s="25"/>
      <c r="S139" s="25"/>
      <c r="T139" s="25"/>
      <c r="U139" s="25"/>
      <c r="V139" s="25"/>
      <c r="W139" s="25"/>
      <c r="X139" s="25"/>
      <c r="Y139" s="25"/>
      <c r="Z139" s="25"/>
      <c r="AA139" s="25"/>
      <c r="AB139" s="25"/>
      <c r="AC139" s="25"/>
      <c r="AD139" s="25"/>
      <c r="AE139" s="25"/>
      <c r="AF139" s="25"/>
      <c r="AG139" s="25"/>
      <c r="AH139" s="25"/>
      <c r="AI139" s="25"/>
      <c r="AJ139" s="25"/>
    </row>
    <row r="140" spans="1:36" x14ac:dyDescent="0.25">
      <c r="A140" s="26"/>
      <c r="B140" s="31"/>
      <c r="C140" s="25"/>
      <c r="D140" s="25"/>
      <c r="E140" s="25"/>
      <c r="F140" s="25"/>
      <c r="G140" s="25"/>
      <c r="H140" s="25"/>
      <c r="I140" s="25"/>
      <c r="J140" s="25"/>
      <c r="K140" s="25"/>
      <c r="L140" s="25"/>
      <c r="M140" s="25"/>
      <c r="N140" s="25"/>
      <c r="O140" s="25"/>
      <c r="P140" s="25"/>
      <c r="Q140" s="25"/>
      <c r="R140" s="25"/>
      <c r="S140" s="25"/>
      <c r="T140" s="25"/>
      <c r="U140" s="25"/>
      <c r="V140" s="25"/>
      <c r="W140" s="25"/>
      <c r="X140" s="25"/>
      <c r="Y140" s="25"/>
      <c r="Z140" s="25"/>
      <c r="AA140" s="25"/>
      <c r="AB140" s="25"/>
      <c r="AC140" s="25"/>
      <c r="AD140" s="25"/>
      <c r="AE140" s="25"/>
      <c r="AF140" s="25"/>
      <c r="AG140" s="25"/>
      <c r="AH140" s="25"/>
      <c r="AI140" s="25"/>
      <c r="AJ140" s="25"/>
    </row>
    <row r="141" spans="1:36" x14ac:dyDescent="0.25">
      <c r="A141" s="26"/>
      <c r="B141" s="31"/>
      <c r="C141" s="25"/>
      <c r="D141" s="25"/>
      <c r="E141" s="25"/>
      <c r="F141" s="25"/>
      <c r="G141" s="25"/>
      <c r="H141" s="25"/>
      <c r="I141" s="25"/>
      <c r="J141" s="25"/>
      <c r="K141" s="25"/>
      <c r="L141" s="25"/>
      <c r="M141" s="25"/>
      <c r="N141" s="25"/>
      <c r="O141" s="25"/>
      <c r="P141" s="25"/>
      <c r="Q141" s="25"/>
      <c r="R141" s="25"/>
      <c r="S141" s="25"/>
      <c r="T141" s="25"/>
      <c r="U141" s="25"/>
      <c r="V141" s="25"/>
      <c r="W141" s="25"/>
      <c r="X141" s="25"/>
      <c r="Y141" s="25"/>
      <c r="Z141" s="25"/>
      <c r="AA141" s="25"/>
      <c r="AB141" s="25"/>
      <c r="AC141" s="25"/>
      <c r="AD141" s="25"/>
      <c r="AE141" s="25"/>
      <c r="AF141" s="25"/>
      <c r="AG141" s="25"/>
      <c r="AH141" s="25"/>
      <c r="AI141" s="25"/>
      <c r="AJ141" s="25"/>
    </row>
    <row r="142" spans="1:36" x14ac:dyDescent="0.25">
      <c r="A142" s="26"/>
      <c r="B142" s="31"/>
      <c r="C142" s="25"/>
      <c r="D142" s="25"/>
      <c r="E142" s="25"/>
      <c r="F142" s="25"/>
      <c r="G142" s="25"/>
      <c r="H142" s="25"/>
      <c r="I142" s="25"/>
      <c r="J142" s="25"/>
      <c r="K142" s="25"/>
      <c r="L142" s="25"/>
      <c r="M142" s="25"/>
      <c r="N142" s="25"/>
      <c r="O142" s="25"/>
      <c r="P142" s="25"/>
      <c r="Q142" s="25"/>
      <c r="R142" s="25"/>
      <c r="S142" s="25"/>
      <c r="T142" s="25"/>
      <c r="U142" s="25"/>
      <c r="V142" s="25"/>
      <c r="W142" s="25"/>
      <c r="X142" s="25"/>
      <c r="Y142" s="25"/>
      <c r="Z142" s="25"/>
      <c r="AA142" s="25"/>
      <c r="AB142" s="25"/>
      <c r="AC142" s="25"/>
      <c r="AD142" s="25"/>
      <c r="AE142" s="25"/>
      <c r="AF142" s="25"/>
      <c r="AG142" s="25"/>
      <c r="AH142" s="25"/>
      <c r="AI142" s="25"/>
      <c r="AJ142" s="25"/>
    </row>
    <row r="143" spans="1:36" x14ac:dyDescent="0.25">
      <c r="A143" s="26"/>
      <c r="B143" s="31"/>
      <c r="C143" s="25"/>
      <c r="D143" s="25"/>
      <c r="E143" s="25"/>
      <c r="F143" s="25"/>
      <c r="G143" s="25"/>
      <c r="H143" s="25"/>
      <c r="I143" s="25"/>
      <c r="J143" s="25"/>
      <c r="K143" s="25"/>
      <c r="L143" s="25"/>
      <c r="M143" s="25"/>
      <c r="N143" s="25"/>
      <c r="O143" s="25"/>
      <c r="P143" s="25"/>
      <c r="Q143" s="25"/>
      <c r="R143" s="25"/>
      <c r="S143" s="25"/>
      <c r="T143" s="25"/>
      <c r="U143" s="25"/>
      <c r="V143" s="25"/>
      <c r="W143" s="25"/>
      <c r="X143" s="25"/>
      <c r="Y143" s="25"/>
      <c r="Z143" s="25"/>
      <c r="AA143" s="25"/>
      <c r="AB143" s="25"/>
      <c r="AC143" s="25"/>
      <c r="AD143" s="25"/>
      <c r="AE143" s="25"/>
      <c r="AF143" s="25"/>
      <c r="AG143" s="25"/>
      <c r="AH143" s="25"/>
      <c r="AI143" s="25"/>
      <c r="AJ143" s="25"/>
    </row>
    <row r="144" spans="1:36" x14ac:dyDescent="0.25">
      <c r="A144" s="26"/>
      <c r="B144" s="31"/>
      <c r="C144" s="25"/>
      <c r="D144" s="25"/>
      <c r="E144" s="25"/>
      <c r="F144" s="25"/>
      <c r="G144" s="25"/>
      <c r="H144" s="25"/>
      <c r="I144" s="25"/>
      <c r="J144" s="25"/>
      <c r="K144" s="25"/>
      <c r="L144" s="25"/>
      <c r="M144" s="25"/>
      <c r="N144" s="25"/>
      <c r="O144" s="25"/>
      <c r="P144" s="25"/>
      <c r="Q144" s="25"/>
      <c r="R144" s="25"/>
      <c r="S144" s="25"/>
      <c r="T144" s="25"/>
      <c r="U144" s="25"/>
      <c r="V144" s="25"/>
      <c r="W144" s="25"/>
      <c r="X144" s="25"/>
      <c r="Y144" s="25"/>
      <c r="Z144" s="25"/>
      <c r="AA144" s="25"/>
      <c r="AB144" s="25"/>
      <c r="AC144" s="25"/>
      <c r="AD144" s="25"/>
      <c r="AE144" s="25"/>
      <c r="AF144" s="25"/>
      <c r="AG144" s="25"/>
      <c r="AH144" s="25"/>
      <c r="AI144" s="25"/>
      <c r="AJ144" s="25"/>
    </row>
    <row r="145" spans="1:36" x14ac:dyDescent="0.25">
      <c r="A145" s="26"/>
      <c r="B145" s="31"/>
      <c r="C145" s="25"/>
      <c r="D145" s="25"/>
      <c r="E145" s="25"/>
      <c r="F145" s="25"/>
      <c r="G145" s="25"/>
      <c r="H145" s="25"/>
      <c r="I145" s="25"/>
      <c r="J145" s="25"/>
      <c r="K145" s="25"/>
      <c r="L145" s="25"/>
      <c r="M145" s="25"/>
      <c r="N145" s="25"/>
      <c r="O145" s="25"/>
      <c r="P145" s="25"/>
      <c r="Q145" s="25"/>
      <c r="R145" s="25"/>
      <c r="S145" s="25"/>
      <c r="T145" s="25"/>
      <c r="U145" s="25"/>
      <c r="V145" s="25"/>
      <c r="W145" s="25"/>
      <c r="X145" s="25"/>
      <c r="Y145" s="25"/>
      <c r="Z145" s="25"/>
      <c r="AA145" s="25"/>
      <c r="AB145" s="25"/>
      <c r="AC145" s="25"/>
      <c r="AD145" s="25"/>
      <c r="AE145" s="25"/>
      <c r="AF145" s="25"/>
      <c r="AG145" s="25"/>
      <c r="AH145" s="25"/>
      <c r="AI145" s="25"/>
      <c r="AJ145" s="25"/>
    </row>
    <row r="146" spans="1:36" x14ac:dyDescent="0.25">
      <c r="A146" s="26"/>
      <c r="B146" s="31"/>
      <c r="C146" s="25"/>
      <c r="D146" s="25"/>
      <c r="E146" s="25"/>
      <c r="F146" s="25"/>
      <c r="G146" s="25"/>
      <c r="H146" s="25"/>
      <c r="I146" s="25"/>
      <c r="J146" s="25"/>
      <c r="K146" s="25"/>
      <c r="L146" s="25"/>
      <c r="M146" s="25"/>
      <c r="N146" s="25"/>
      <c r="O146" s="25"/>
      <c r="P146" s="25"/>
      <c r="Q146" s="25"/>
      <c r="R146" s="25"/>
      <c r="S146" s="25"/>
      <c r="T146" s="25"/>
      <c r="U146" s="25"/>
      <c r="V146" s="25"/>
      <c r="W146" s="25"/>
      <c r="X146" s="25"/>
      <c r="Y146" s="25"/>
      <c r="Z146" s="25"/>
      <c r="AA146" s="25"/>
      <c r="AB146" s="25"/>
      <c r="AC146" s="25"/>
      <c r="AD146" s="25"/>
      <c r="AE146" s="25"/>
      <c r="AF146" s="25"/>
      <c r="AG146" s="25"/>
      <c r="AH146" s="25"/>
      <c r="AI146" s="25"/>
      <c r="AJ146" s="25"/>
    </row>
    <row r="147" spans="1:36" x14ac:dyDescent="0.25">
      <c r="A147" s="26"/>
      <c r="B147" s="31"/>
      <c r="C147" s="25"/>
      <c r="D147" s="25"/>
      <c r="E147" s="25"/>
      <c r="F147" s="25"/>
      <c r="G147" s="25"/>
      <c r="H147" s="25"/>
      <c r="I147" s="25"/>
      <c r="J147" s="25"/>
      <c r="K147" s="25"/>
      <c r="L147" s="25"/>
      <c r="M147" s="25"/>
      <c r="N147" s="25"/>
      <c r="O147" s="25"/>
      <c r="P147" s="25"/>
      <c r="Q147" s="25"/>
      <c r="R147" s="25"/>
      <c r="S147" s="25"/>
      <c r="T147" s="25"/>
      <c r="U147" s="25"/>
      <c r="V147" s="25"/>
      <c r="W147" s="25"/>
      <c r="X147" s="25"/>
      <c r="Y147" s="25"/>
      <c r="Z147" s="25"/>
      <c r="AA147" s="25"/>
      <c r="AB147" s="25"/>
      <c r="AC147" s="25"/>
      <c r="AD147" s="25"/>
      <c r="AE147" s="25"/>
      <c r="AF147" s="25"/>
      <c r="AG147" s="25"/>
      <c r="AH147" s="25"/>
      <c r="AI147" s="25"/>
      <c r="AJ147" s="25"/>
    </row>
    <row r="148" spans="1:36" x14ac:dyDescent="0.25">
      <c r="A148" s="26"/>
      <c r="B148" s="31"/>
      <c r="C148" s="25"/>
      <c r="D148" s="25"/>
      <c r="E148" s="25"/>
      <c r="F148" s="25"/>
      <c r="G148" s="25"/>
      <c r="H148" s="25"/>
      <c r="I148" s="25"/>
      <c r="J148" s="25"/>
      <c r="K148" s="25"/>
      <c r="L148" s="25"/>
      <c r="M148" s="25"/>
      <c r="N148" s="25"/>
      <c r="O148" s="25"/>
      <c r="P148" s="25"/>
      <c r="Q148" s="25"/>
      <c r="R148" s="25"/>
      <c r="S148" s="25"/>
      <c r="T148" s="25"/>
      <c r="U148" s="25"/>
      <c r="V148" s="25"/>
      <c r="W148" s="25"/>
      <c r="X148" s="25"/>
      <c r="Y148" s="25"/>
      <c r="Z148" s="25"/>
      <c r="AA148" s="25"/>
      <c r="AB148" s="25"/>
      <c r="AC148" s="25"/>
      <c r="AD148" s="25"/>
      <c r="AE148" s="25"/>
      <c r="AF148" s="25"/>
      <c r="AG148" s="25"/>
      <c r="AH148" s="25"/>
      <c r="AI148" s="25"/>
      <c r="AJ148" s="25"/>
    </row>
    <row r="149" spans="1:36" x14ac:dyDescent="0.25">
      <c r="A149" s="26"/>
      <c r="B149" s="31"/>
      <c r="C149" s="25"/>
      <c r="D149" s="25"/>
      <c r="E149" s="25"/>
      <c r="F149" s="25"/>
      <c r="G149" s="25"/>
      <c r="H149" s="25"/>
      <c r="I149" s="25"/>
      <c r="J149" s="25"/>
      <c r="K149" s="25"/>
      <c r="L149" s="25"/>
      <c r="M149" s="25"/>
      <c r="N149" s="25"/>
      <c r="O149" s="25"/>
      <c r="P149" s="25"/>
      <c r="Q149" s="25"/>
      <c r="R149" s="25"/>
      <c r="S149" s="25"/>
      <c r="T149" s="25"/>
      <c r="U149" s="25"/>
      <c r="V149" s="25"/>
      <c r="W149" s="25"/>
      <c r="X149" s="25"/>
      <c r="Y149" s="25"/>
      <c r="Z149" s="25"/>
      <c r="AA149" s="25"/>
      <c r="AB149" s="25"/>
      <c r="AC149" s="25"/>
      <c r="AD149" s="25"/>
      <c r="AE149" s="25"/>
      <c r="AF149" s="25"/>
      <c r="AG149" s="25"/>
      <c r="AH149" s="25"/>
      <c r="AI149" s="25"/>
      <c r="AJ149" s="25"/>
    </row>
    <row r="150" spans="1:36" x14ac:dyDescent="0.25">
      <c r="A150" s="26"/>
      <c r="B150" s="232" t="s">
        <v>580</v>
      </c>
      <c r="C150" s="232"/>
      <c r="D150" s="232"/>
      <c r="E150" s="232"/>
      <c r="F150" s="232"/>
      <c r="G150" s="232"/>
      <c r="H150" s="232"/>
      <c r="I150" s="25"/>
      <c r="J150" s="25"/>
      <c r="K150" s="25"/>
      <c r="L150" s="25"/>
      <c r="M150" s="25"/>
      <c r="N150" s="25"/>
      <c r="O150" s="25"/>
      <c r="P150" s="25"/>
      <c r="Q150" s="25"/>
      <c r="R150" s="25"/>
      <c r="S150" s="25"/>
      <c r="T150" s="25"/>
      <c r="U150" s="25"/>
      <c r="V150" s="25"/>
      <c r="W150" s="25"/>
      <c r="X150" s="25"/>
      <c r="Y150" s="25"/>
      <c r="Z150" s="25"/>
      <c r="AA150" s="25"/>
      <c r="AB150" s="25"/>
      <c r="AC150" s="25"/>
      <c r="AD150" s="25"/>
      <c r="AE150" s="25"/>
      <c r="AF150" s="25"/>
      <c r="AG150" s="25"/>
      <c r="AH150" s="25"/>
      <c r="AI150" s="25"/>
      <c r="AJ150" s="25"/>
    </row>
    <row r="151" spans="1:36" x14ac:dyDescent="0.25">
      <c r="A151" s="26"/>
      <c r="I151" s="25"/>
      <c r="J151" s="25"/>
      <c r="K151" s="25"/>
      <c r="L151" s="25"/>
      <c r="M151" s="25"/>
      <c r="N151" s="25"/>
      <c r="O151" s="25"/>
      <c r="P151" s="25"/>
      <c r="Q151" s="25"/>
      <c r="R151" s="25"/>
      <c r="S151" s="25"/>
      <c r="T151" s="25"/>
      <c r="U151" s="25"/>
      <c r="V151" s="25"/>
      <c r="W151" s="25"/>
      <c r="X151" s="25"/>
      <c r="Y151" s="25"/>
      <c r="Z151" s="25"/>
      <c r="AA151" s="25"/>
      <c r="AB151" s="25"/>
      <c r="AC151" s="25"/>
      <c r="AD151" s="25"/>
      <c r="AE151" s="25"/>
      <c r="AF151" s="25"/>
      <c r="AG151" s="25"/>
      <c r="AH151" s="25"/>
      <c r="AI151" s="25"/>
      <c r="AJ151" s="25"/>
    </row>
    <row r="152" spans="1:36" x14ac:dyDescent="0.25">
      <c r="A152" s="26"/>
      <c r="B152" s="31"/>
      <c r="C152" s="25"/>
      <c r="D152" s="25"/>
      <c r="E152" s="25"/>
      <c r="F152" s="25"/>
      <c r="G152" s="25"/>
      <c r="H152" s="25"/>
      <c r="I152" s="25"/>
      <c r="J152" s="25"/>
      <c r="K152" s="25"/>
      <c r="L152" s="25"/>
      <c r="M152" s="25"/>
      <c r="N152" s="25"/>
      <c r="O152" s="25"/>
      <c r="P152" s="25"/>
      <c r="Q152" s="25"/>
      <c r="R152" s="25"/>
      <c r="S152" s="25"/>
      <c r="T152" s="25"/>
      <c r="U152" s="25"/>
      <c r="V152" s="25"/>
      <c r="W152" s="25"/>
      <c r="X152" s="25"/>
      <c r="Y152" s="25"/>
      <c r="Z152" s="25"/>
      <c r="AA152" s="25"/>
      <c r="AB152" s="25"/>
      <c r="AC152" s="25"/>
      <c r="AD152" s="25"/>
      <c r="AE152" s="25"/>
      <c r="AF152" s="25"/>
      <c r="AG152" s="25"/>
      <c r="AH152" s="25"/>
      <c r="AI152" s="25"/>
      <c r="AJ152" s="25"/>
    </row>
    <row r="153" spans="1:36" x14ac:dyDescent="0.25">
      <c r="A153" s="26"/>
      <c r="B153" s="31"/>
      <c r="C153" s="25"/>
      <c r="D153" s="25"/>
      <c r="E153" s="25"/>
      <c r="F153" s="25"/>
      <c r="G153" s="25"/>
      <c r="H153" s="25"/>
      <c r="I153" s="25"/>
      <c r="J153" s="25"/>
      <c r="K153" s="25"/>
      <c r="L153" s="25"/>
      <c r="M153" s="25"/>
      <c r="N153" s="25"/>
      <c r="O153" s="25"/>
      <c r="P153" s="25"/>
      <c r="Q153" s="25"/>
      <c r="R153" s="25"/>
      <c r="S153" s="25"/>
      <c r="T153" s="25"/>
      <c r="U153" s="25"/>
      <c r="V153" s="25"/>
      <c r="W153" s="25"/>
      <c r="X153" s="25"/>
      <c r="Y153" s="25"/>
      <c r="Z153" s="25"/>
      <c r="AA153" s="25"/>
      <c r="AB153" s="25"/>
      <c r="AC153" s="25"/>
      <c r="AD153" s="25"/>
      <c r="AE153" s="25"/>
      <c r="AF153" s="25"/>
      <c r="AG153" s="25"/>
      <c r="AH153" s="25"/>
      <c r="AI153" s="25"/>
      <c r="AJ153" s="25"/>
    </row>
    <row r="154" spans="1:36" x14ac:dyDescent="0.25">
      <c r="A154" s="26"/>
      <c r="B154" s="31"/>
      <c r="C154" s="25"/>
      <c r="D154" s="25"/>
      <c r="E154" s="25"/>
      <c r="F154" s="25"/>
      <c r="G154" s="25"/>
      <c r="H154" s="25"/>
      <c r="I154" s="25"/>
      <c r="J154" s="25"/>
      <c r="K154" s="25"/>
      <c r="L154" s="25"/>
      <c r="M154" s="25"/>
      <c r="N154" s="25"/>
      <c r="O154" s="25"/>
      <c r="P154" s="25"/>
      <c r="Q154" s="25"/>
      <c r="R154" s="25"/>
      <c r="S154" s="25"/>
      <c r="T154" s="25"/>
      <c r="U154" s="25"/>
      <c r="V154" s="25"/>
      <c r="W154" s="25"/>
      <c r="X154" s="25"/>
      <c r="Y154" s="25"/>
      <c r="Z154" s="25"/>
      <c r="AA154" s="25"/>
      <c r="AB154" s="25"/>
      <c r="AC154" s="25"/>
      <c r="AD154" s="25"/>
      <c r="AE154" s="25"/>
      <c r="AF154" s="25"/>
      <c r="AG154" s="25"/>
      <c r="AH154" s="25"/>
      <c r="AI154" s="25"/>
      <c r="AJ154" s="25"/>
    </row>
    <row r="155" spans="1:36" x14ac:dyDescent="0.25">
      <c r="A155" s="26"/>
      <c r="B155" s="31"/>
      <c r="C155" s="25"/>
      <c r="D155" s="25"/>
      <c r="E155" s="25"/>
      <c r="F155" s="25"/>
      <c r="G155" s="25"/>
      <c r="H155" s="25"/>
      <c r="I155" s="25"/>
      <c r="J155" s="25"/>
      <c r="K155" s="25"/>
      <c r="L155" s="25"/>
      <c r="M155" s="25"/>
      <c r="N155" s="25"/>
      <c r="O155" s="25"/>
      <c r="P155" s="25"/>
      <c r="Q155" s="25"/>
      <c r="R155" s="25"/>
      <c r="S155" s="25"/>
      <c r="T155" s="25"/>
      <c r="U155" s="25"/>
      <c r="V155" s="25"/>
      <c r="W155" s="25"/>
      <c r="X155" s="25"/>
      <c r="Y155" s="25"/>
      <c r="Z155" s="25"/>
      <c r="AA155" s="25"/>
      <c r="AB155" s="25"/>
      <c r="AC155" s="25"/>
      <c r="AD155" s="25"/>
      <c r="AE155" s="25"/>
      <c r="AF155" s="25"/>
      <c r="AG155" s="25"/>
      <c r="AH155" s="25"/>
      <c r="AI155" s="25"/>
      <c r="AJ155" s="25"/>
    </row>
    <row r="156" spans="1:36" x14ac:dyDescent="0.25">
      <c r="A156" s="26"/>
      <c r="B156" s="31"/>
      <c r="C156" s="25"/>
      <c r="D156" s="25"/>
      <c r="E156" s="25"/>
      <c r="F156" s="25"/>
      <c r="G156" s="25"/>
      <c r="H156" s="25"/>
      <c r="I156" s="25"/>
      <c r="J156" s="25"/>
      <c r="K156" s="25"/>
      <c r="L156" s="25"/>
      <c r="M156" s="25"/>
      <c r="N156" s="25"/>
      <c r="O156" s="25"/>
      <c r="P156" s="25"/>
      <c r="Q156" s="25"/>
      <c r="R156" s="25"/>
      <c r="S156" s="25"/>
      <c r="T156" s="25"/>
      <c r="U156" s="25"/>
      <c r="V156" s="25"/>
      <c r="W156" s="25"/>
      <c r="X156" s="25"/>
      <c r="Y156" s="25"/>
      <c r="Z156" s="25"/>
      <c r="AA156" s="25"/>
      <c r="AB156" s="25"/>
      <c r="AC156" s="25"/>
      <c r="AD156" s="25"/>
      <c r="AE156" s="25"/>
      <c r="AF156" s="25"/>
      <c r="AG156" s="25"/>
      <c r="AH156" s="25"/>
      <c r="AI156" s="25"/>
      <c r="AJ156" s="25"/>
    </row>
    <row r="157" spans="1:36" x14ac:dyDescent="0.25">
      <c r="A157" s="26"/>
      <c r="B157" s="31"/>
      <c r="C157" s="25"/>
      <c r="D157" s="25"/>
      <c r="E157" s="25"/>
      <c r="F157" s="25"/>
      <c r="G157" s="25"/>
      <c r="H157" s="25"/>
      <c r="I157" s="25"/>
      <c r="J157" s="25"/>
      <c r="K157" s="25"/>
      <c r="L157" s="25"/>
      <c r="M157" s="25"/>
      <c r="N157" s="25"/>
      <c r="O157" s="25"/>
      <c r="P157" s="25"/>
      <c r="Q157" s="25"/>
      <c r="R157" s="25"/>
      <c r="S157" s="25"/>
      <c r="T157" s="25"/>
      <c r="U157" s="25"/>
      <c r="V157" s="25"/>
      <c r="W157" s="25"/>
      <c r="X157" s="25"/>
      <c r="Y157" s="25"/>
      <c r="Z157" s="25"/>
      <c r="AA157" s="25"/>
      <c r="AB157" s="25"/>
      <c r="AC157" s="25"/>
      <c r="AD157" s="25"/>
      <c r="AE157" s="25"/>
      <c r="AF157" s="25"/>
      <c r="AG157" s="25"/>
      <c r="AH157" s="25"/>
      <c r="AI157" s="25"/>
      <c r="AJ157" s="25"/>
    </row>
    <row r="158" spans="1:36" x14ac:dyDescent="0.25">
      <c r="A158" s="26"/>
      <c r="B158" s="31"/>
      <c r="C158" s="25"/>
      <c r="D158" s="25"/>
      <c r="E158" s="25"/>
      <c r="F158" s="25"/>
      <c r="G158" s="25"/>
      <c r="H158" s="25"/>
      <c r="I158" s="25"/>
      <c r="J158" s="25"/>
      <c r="K158" s="25"/>
      <c r="L158" s="25"/>
      <c r="M158" s="25"/>
      <c r="N158" s="25"/>
      <c r="O158" s="25"/>
      <c r="P158" s="25"/>
      <c r="Q158" s="25"/>
      <c r="R158" s="25"/>
      <c r="S158" s="25"/>
      <c r="T158" s="25"/>
      <c r="U158" s="25"/>
      <c r="V158" s="25"/>
      <c r="W158" s="25"/>
      <c r="X158" s="25"/>
      <c r="Y158" s="25"/>
      <c r="Z158" s="25"/>
      <c r="AA158" s="25"/>
      <c r="AB158" s="25"/>
      <c r="AC158" s="25"/>
      <c r="AD158" s="25"/>
      <c r="AE158" s="25"/>
      <c r="AF158" s="25"/>
      <c r="AG158" s="25"/>
      <c r="AH158" s="25"/>
      <c r="AI158" s="25"/>
      <c r="AJ158" s="25"/>
    </row>
    <row r="159" spans="1:36" x14ac:dyDescent="0.25">
      <c r="A159" s="26"/>
      <c r="B159" s="31"/>
      <c r="C159" s="25"/>
      <c r="D159" s="25"/>
      <c r="E159" s="25"/>
      <c r="F159" s="25"/>
      <c r="G159" s="25"/>
      <c r="H159" s="25"/>
      <c r="I159" s="25"/>
      <c r="J159" s="25"/>
      <c r="K159" s="25"/>
      <c r="L159" s="25"/>
      <c r="M159" s="25"/>
      <c r="N159" s="25"/>
      <c r="O159" s="25"/>
      <c r="P159" s="25"/>
      <c r="Q159" s="25"/>
      <c r="R159" s="25"/>
      <c r="S159" s="25"/>
      <c r="T159" s="25"/>
      <c r="U159" s="25"/>
      <c r="V159" s="25"/>
      <c r="W159" s="25"/>
      <c r="X159" s="25"/>
      <c r="Y159" s="25"/>
      <c r="Z159" s="25"/>
      <c r="AA159" s="25"/>
      <c r="AB159" s="25"/>
      <c r="AC159" s="25"/>
      <c r="AD159" s="25"/>
      <c r="AE159" s="25"/>
      <c r="AF159" s="25"/>
      <c r="AG159" s="25"/>
      <c r="AH159" s="25"/>
      <c r="AI159" s="25"/>
      <c r="AJ159" s="25"/>
    </row>
    <row r="160" spans="1:36" x14ac:dyDescent="0.25">
      <c r="A160" s="26"/>
      <c r="B160" s="31"/>
      <c r="C160" s="25"/>
      <c r="D160" s="25"/>
      <c r="E160" s="25"/>
      <c r="F160" s="25"/>
      <c r="G160" s="25"/>
      <c r="H160" s="25"/>
      <c r="I160" s="25"/>
      <c r="J160" s="25"/>
      <c r="K160" s="25"/>
      <c r="L160" s="25"/>
      <c r="M160" s="25"/>
      <c r="N160" s="25"/>
      <c r="O160" s="25"/>
      <c r="P160" s="25"/>
      <c r="Q160" s="25"/>
      <c r="R160" s="25"/>
      <c r="S160" s="25"/>
      <c r="T160" s="25"/>
      <c r="U160" s="25"/>
      <c r="V160" s="25"/>
      <c r="W160" s="25"/>
      <c r="X160" s="25"/>
      <c r="Y160" s="25"/>
      <c r="Z160" s="25"/>
      <c r="AA160" s="25"/>
      <c r="AB160" s="25"/>
      <c r="AC160" s="25"/>
      <c r="AD160" s="25"/>
      <c r="AE160" s="25"/>
      <c r="AF160" s="25"/>
      <c r="AG160" s="25"/>
      <c r="AH160" s="25"/>
      <c r="AI160" s="25"/>
      <c r="AJ160" s="25"/>
    </row>
    <row r="161" spans="1:36" x14ac:dyDescent="0.25">
      <c r="A161" s="26"/>
      <c r="B161" s="31"/>
      <c r="C161" s="25"/>
      <c r="D161" s="25"/>
      <c r="E161" s="25"/>
      <c r="F161" s="25"/>
      <c r="G161" s="25"/>
      <c r="H161" s="25"/>
      <c r="I161" s="25"/>
      <c r="J161" s="25"/>
      <c r="K161" s="25"/>
      <c r="L161" s="25"/>
      <c r="M161" s="25"/>
      <c r="N161" s="25"/>
      <c r="O161" s="25"/>
      <c r="P161" s="25"/>
      <c r="Q161" s="25"/>
      <c r="R161" s="25"/>
      <c r="S161" s="25"/>
      <c r="T161" s="25"/>
      <c r="U161" s="25"/>
      <c r="V161" s="25"/>
      <c r="W161" s="25"/>
      <c r="X161" s="25"/>
      <c r="Y161" s="25"/>
      <c r="Z161" s="25"/>
      <c r="AA161" s="25"/>
      <c r="AB161" s="25"/>
      <c r="AC161" s="25"/>
      <c r="AD161" s="25"/>
      <c r="AE161" s="25"/>
      <c r="AF161" s="25"/>
      <c r="AG161" s="25"/>
      <c r="AH161" s="25"/>
      <c r="AI161" s="25"/>
      <c r="AJ161" s="25"/>
    </row>
    <row r="162" spans="1:36" x14ac:dyDescent="0.25">
      <c r="A162" s="26"/>
      <c r="B162" s="31"/>
      <c r="C162" s="25"/>
      <c r="D162" s="25"/>
      <c r="E162" s="25"/>
      <c r="F162" s="25"/>
      <c r="G162" s="25"/>
      <c r="H162" s="25"/>
      <c r="I162" s="25"/>
      <c r="J162" s="25"/>
      <c r="K162" s="25"/>
      <c r="L162" s="25"/>
      <c r="M162" s="25"/>
      <c r="N162" s="25"/>
      <c r="O162" s="25"/>
      <c r="P162" s="25"/>
      <c r="Q162" s="25"/>
      <c r="R162" s="25"/>
      <c r="S162" s="25"/>
      <c r="T162" s="25"/>
      <c r="U162" s="25"/>
      <c r="V162" s="25"/>
      <c r="W162" s="25"/>
      <c r="X162" s="25"/>
      <c r="Y162" s="25"/>
      <c r="Z162" s="25"/>
      <c r="AA162" s="25"/>
      <c r="AB162" s="25"/>
      <c r="AC162" s="25"/>
      <c r="AD162" s="25"/>
      <c r="AE162" s="25"/>
      <c r="AF162" s="25"/>
      <c r="AG162" s="25"/>
      <c r="AH162" s="25"/>
      <c r="AI162" s="25"/>
      <c r="AJ162" s="25"/>
    </row>
    <row r="163" spans="1:36" x14ac:dyDescent="0.25">
      <c r="A163" s="26"/>
      <c r="B163" s="31"/>
      <c r="C163" s="25"/>
      <c r="D163" s="25"/>
      <c r="E163" s="25"/>
      <c r="F163" s="25"/>
      <c r="G163" s="25"/>
      <c r="H163" s="25"/>
      <c r="I163" s="25"/>
      <c r="J163" s="25"/>
      <c r="K163" s="25"/>
      <c r="L163" s="25"/>
      <c r="M163" s="25"/>
      <c r="N163" s="25"/>
      <c r="O163" s="25"/>
      <c r="P163" s="25"/>
      <c r="Q163" s="25"/>
      <c r="R163" s="25"/>
      <c r="S163" s="25"/>
      <c r="T163" s="25"/>
      <c r="U163" s="25"/>
      <c r="V163" s="25"/>
      <c r="W163" s="25"/>
      <c r="X163" s="25"/>
      <c r="Y163" s="25"/>
      <c r="Z163" s="25"/>
      <c r="AA163" s="25"/>
      <c r="AB163" s="25"/>
      <c r="AC163" s="25"/>
      <c r="AD163" s="25"/>
      <c r="AE163" s="25"/>
      <c r="AF163" s="25"/>
      <c r="AG163" s="25"/>
      <c r="AH163" s="25"/>
      <c r="AI163" s="25"/>
      <c r="AJ163" s="25"/>
    </row>
    <row r="164" spans="1:36" x14ac:dyDescent="0.25">
      <c r="A164" s="26"/>
      <c r="B164" s="31"/>
      <c r="C164" s="25"/>
      <c r="D164" s="25"/>
      <c r="E164" s="25"/>
      <c r="F164" s="25"/>
      <c r="G164" s="25"/>
      <c r="H164" s="25"/>
      <c r="I164" s="25"/>
      <c r="J164" s="25"/>
      <c r="K164" s="25"/>
      <c r="L164" s="25"/>
      <c r="M164" s="25"/>
      <c r="N164" s="25"/>
      <c r="O164" s="25"/>
      <c r="P164" s="25"/>
      <c r="Q164" s="25"/>
      <c r="R164" s="25"/>
      <c r="S164" s="25"/>
      <c r="T164" s="25"/>
      <c r="U164" s="25"/>
      <c r="V164" s="25"/>
      <c r="W164" s="25"/>
      <c r="X164" s="25"/>
      <c r="Y164" s="25"/>
      <c r="Z164" s="25"/>
      <c r="AA164" s="25"/>
      <c r="AB164" s="25"/>
      <c r="AC164" s="25"/>
      <c r="AD164" s="25"/>
      <c r="AE164" s="25"/>
      <c r="AF164" s="25"/>
      <c r="AG164" s="25"/>
      <c r="AH164" s="25"/>
      <c r="AI164" s="25"/>
      <c r="AJ164" s="25"/>
    </row>
    <row r="165" spans="1:36" x14ac:dyDescent="0.25">
      <c r="A165" s="26"/>
      <c r="B165" s="31"/>
      <c r="C165" s="25"/>
      <c r="D165" s="25"/>
      <c r="E165" s="25"/>
      <c r="F165" s="25"/>
      <c r="G165" s="25"/>
      <c r="H165" s="25"/>
      <c r="I165" s="25"/>
      <c r="J165" s="25"/>
      <c r="K165" s="25"/>
      <c r="L165" s="25"/>
      <c r="M165" s="25"/>
      <c r="N165" s="25"/>
      <c r="O165" s="25"/>
      <c r="P165" s="25"/>
      <c r="Q165" s="25"/>
      <c r="R165" s="25"/>
      <c r="S165" s="25"/>
      <c r="T165" s="25"/>
      <c r="U165" s="25"/>
      <c r="V165" s="25"/>
      <c r="W165" s="25"/>
      <c r="X165" s="25"/>
      <c r="Y165" s="25"/>
      <c r="Z165" s="25"/>
      <c r="AA165" s="25"/>
      <c r="AB165" s="25"/>
      <c r="AC165" s="25"/>
      <c r="AD165" s="25"/>
      <c r="AE165" s="25"/>
      <c r="AF165" s="25"/>
      <c r="AG165" s="25"/>
      <c r="AH165" s="25"/>
      <c r="AI165" s="25"/>
      <c r="AJ165" s="25"/>
    </row>
    <row r="166" spans="1:36" x14ac:dyDescent="0.25">
      <c r="A166" s="26"/>
      <c r="B166" s="31"/>
      <c r="C166" s="25"/>
      <c r="D166" s="25"/>
      <c r="E166" s="25"/>
      <c r="F166" s="25"/>
      <c r="G166" s="25"/>
      <c r="H166" s="25"/>
      <c r="I166" s="25"/>
      <c r="J166" s="25"/>
      <c r="K166" s="25"/>
      <c r="L166" s="25"/>
      <c r="M166" s="25"/>
      <c r="N166" s="25"/>
      <c r="O166" s="25"/>
      <c r="P166" s="25"/>
      <c r="Q166" s="25"/>
      <c r="R166" s="25"/>
      <c r="S166" s="25"/>
      <c r="T166" s="25"/>
      <c r="U166" s="25"/>
      <c r="V166" s="25"/>
      <c r="W166" s="25"/>
      <c r="X166" s="25"/>
      <c r="Y166" s="25"/>
      <c r="Z166" s="25"/>
      <c r="AA166" s="25"/>
      <c r="AB166" s="25"/>
      <c r="AC166" s="25"/>
      <c r="AD166" s="25"/>
      <c r="AE166" s="25"/>
      <c r="AF166" s="25"/>
      <c r="AG166" s="25"/>
      <c r="AH166" s="25"/>
      <c r="AI166" s="25"/>
      <c r="AJ166" s="25"/>
    </row>
    <row r="167" spans="1:36" x14ac:dyDescent="0.25">
      <c r="A167" s="26"/>
      <c r="B167" s="31"/>
      <c r="C167" s="25"/>
      <c r="D167" s="25"/>
      <c r="E167" s="25"/>
      <c r="F167" s="25"/>
      <c r="G167" s="25"/>
      <c r="H167" s="25"/>
      <c r="I167" s="25"/>
      <c r="J167" s="25"/>
      <c r="K167" s="25"/>
      <c r="L167" s="25"/>
      <c r="M167" s="25"/>
      <c r="N167" s="25"/>
      <c r="O167" s="25"/>
      <c r="P167" s="25"/>
      <c r="Q167" s="25"/>
      <c r="R167" s="25"/>
      <c r="S167" s="25"/>
      <c r="T167" s="25"/>
      <c r="U167" s="25"/>
      <c r="V167" s="25"/>
      <c r="W167" s="25"/>
      <c r="X167" s="25"/>
      <c r="Y167" s="25"/>
      <c r="Z167" s="25"/>
      <c r="AA167" s="25"/>
      <c r="AB167" s="25"/>
      <c r="AC167" s="25"/>
      <c r="AD167" s="25"/>
      <c r="AE167" s="25"/>
      <c r="AF167" s="25"/>
      <c r="AG167" s="25"/>
      <c r="AH167" s="25"/>
      <c r="AI167" s="25"/>
      <c r="AJ167" s="25"/>
    </row>
    <row r="168" spans="1:36" x14ac:dyDescent="0.25">
      <c r="A168" s="26"/>
      <c r="B168" s="31"/>
      <c r="C168" s="25"/>
      <c r="D168" s="25"/>
      <c r="E168" s="25"/>
      <c r="F168" s="25"/>
      <c r="G168" s="25"/>
      <c r="H168" s="25"/>
      <c r="I168" s="25"/>
      <c r="J168" s="25"/>
      <c r="K168" s="25"/>
      <c r="L168" s="25"/>
      <c r="M168" s="25"/>
      <c r="N168" s="25"/>
      <c r="O168" s="25"/>
      <c r="P168" s="25"/>
      <c r="Q168" s="25"/>
      <c r="R168" s="25"/>
      <c r="S168" s="25"/>
      <c r="T168" s="25"/>
      <c r="U168" s="25"/>
      <c r="V168" s="25"/>
      <c r="W168" s="25"/>
      <c r="X168" s="25"/>
      <c r="Y168" s="25"/>
      <c r="Z168" s="25"/>
      <c r="AA168" s="25"/>
      <c r="AB168" s="25"/>
      <c r="AC168" s="25"/>
      <c r="AD168" s="25"/>
      <c r="AE168" s="25"/>
      <c r="AF168" s="25"/>
      <c r="AG168" s="25"/>
      <c r="AH168" s="25"/>
      <c r="AI168" s="25"/>
      <c r="AJ168" s="25"/>
    </row>
    <row r="169" spans="1:36" x14ac:dyDescent="0.25">
      <c r="A169" s="26"/>
      <c r="B169" s="31"/>
      <c r="C169" s="25"/>
      <c r="D169" s="25"/>
      <c r="E169" s="25"/>
      <c r="F169" s="25"/>
      <c r="G169" s="25"/>
      <c r="H169" s="25"/>
      <c r="I169" s="25"/>
      <c r="J169" s="25"/>
      <c r="K169" s="25"/>
      <c r="L169" s="25"/>
      <c r="M169" s="25"/>
      <c r="N169" s="25"/>
      <c r="O169" s="25"/>
      <c r="P169" s="25"/>
      <c r="Q169" s="25"/>
      <c r="R169" s="25"/>
      <c r="S169" s="25"/>
      <c r="T169" s="25"/>
      <c r="U169" s="25"/>
      <c r="V169" s="25"/>
      <c r="W169" s="25"/>
      <c r="X169" s="25"/>
      <c r="Y169" s="25"/>
      <c r="Z169" s="25"/>
      <c r="AA169" s="25"/>
      <c r="AB169" s="25"/>
      <c r="AC169" s="25"/>
      <c r="AD169" s="25"/>
      <c r="AE169" s="25"/>
      <c r="AF169" s="25"/>
      <c r="AG169" s="25"/>
      <c r="AH169" s="25"/>
      <c r="AI169" s="25"/>
      <c r="AJ169" s="25"/>
    </row>
    <row r="170" spans="1:36" x14ac:dyDescent="0.25">
      <c r="A170" s="26"/>
      <c r="B170" s="31"/>
      <c r="C170" s="25"/>
      <c r="D170" s="25"/>
      <c r="E170" s="25"/>
      <c r="F170" s="25"/>
      <c r="G170" s="25"/>
      <c r="H170" s="25"/>
      <c r="I170" s="25"/>
      <c r="J170" s="25"/>
      <c r="K170" s="25"/>
      <c r="L170" s="25"/>
      <c r="M170" s="25"/>
      <c r="N170" s="25"/>
      <c r="O170" s="25"/>
      <c r="P170" s="25"/>
      <c r="Q170" s="25"/>
      <c r="R170" s="25"/>
      <c r="S170" s="25"/>
      <c r="T170" s="25"/>
      <c r="U170" s="25"/>
      <c r="V170" s="25"/>
      <c r="W170" s="25"/>
      <c r="X170" s="25"/>
      <c r="Y170" s="25"/>
      <c r="Z170" s="25"/>
      <c r="AA170" s="25"/>
      <c r="AB170" s="25"/>
      <c r="AC170" s="25"/>
      <c r="AD170" s="25"/>
      <c r="AE170" s="25"/>
      <c r="AF170" s="25"/>
      <c r="AG170" s="25"/>
      <c r="AH170" s="25"/>
      <c r="AI170" s="25"/>
      <c r="AJ170" s="25"/>
    </row>
    <row r="171" spans="1:36" x14ac:dyDescent="0.25">
      <c r="A171" s="26"/>
      <c r="B171" s="31"/>
      <c r="C171" s="25"/>
      <c r="D171" s="25"/>
      <c r="E171" s="25"/>
      <c r="F171" s="25"/>
      <c r="G171" s="25"/>
      <c r="H171" s="25"/>
      <c r="I171" s="25"/>
      <c r="J171" s="25"/>
      <c r="K171" s="25"/>
      <c r="L171" s="25"/>
      <c r="M171" s="25"/>
      <c r="N171" s="25"/>
      <c r="O171" s="25"/>
      <c r="P171" s="25"/>
      <c r="Q171" s="25"/>
      <c r="R171" s="25"/>
      <c r="S171" s="25"/>
      <c r="T171" s="25"/>
      <c r="U171" s="25"/>
      <c r="V171" s="25"/>
      <c r="W171" s="25"/>
      <c r="X171" s="25"/>
      <c r="Y171" s="25"/>
      <c r="Z171" s="25"/>
      <c r="AA171" s="25"/>
      <c r="AB171" s="25"/>
      <c r="AC171" s="25"/>
      <c r="AD171" s="25"/>
      <c r="AE171" s="25"/>
      <c r="AF171" s="25"/>
      <c r="AG171" s="25"/>
      <c r="AH171" s="25"/>
      <c r="AI171" s="25"/>
      <c r="AJ171" s="25"/>
    </row>
    <row r="172" spans="1:36" x14ac:dyDescent="0.25">
      <c r="A172" s="26"/>
      <c r="B172" s="31"/>
      <c r="C172" s="25"/>
      <c r="D172" s="25"/>
      <c r="E172" s="25"/>
      <c r="F172" s="25"/>
      <c r="G172" s="25"/>
      <c r="H172" s="25"/>
      <c r="I172" s="25"/>
      <c r="J172" s="25"/>
      <c r="K172" s="25"/>
      <c r="L172" s="25"/>
      <c r="M172" s="25"/>
      <c r="N172" s="25"/>
      <c r="O172" s="25"/>
      <c r="P172" s="25"/>
      <c r="Q172" s="25"/>
      <c r="R172" s="25"/>
      <c r="S172" s="25"/>
      <c r="T172" s="25"/>
      <c r="U172" s="25"/>
      <c r="V172" s="25"/>
      <c r="W172" s="25"/>
      <c r="X172" s="25"/>
      <c r="Y172" s="25"/>
      <c r="Z172" s="25"/>
      <c r="AA172" s="25"/>
      <c r="AB172" s="25"/>
      <c r="AC172" s="25"/>
      <c r="AD172" s="25"/>
      <c r="AE172" s="25"/>
      <c r="AF172" s="25"/>
      <c r="AG172" s="25"/>
      <c r="AH172" s="25"/>
      <c r="AI172" s="25"/>
      <c r="AJ172" s="25"/>
    </row>
    <row r="173" spans="1:36" x14ac:dyDescent="0.25">
      <c r="A173" s="26"/>
      <c r="B173" s="31"/>
      <c r="C173" s="25"/>
      <c r="D173" s="25"/>
      <c r="E173" s="25"/>
      <c r="F173" s="25"/>
      <c r="G173" s="25"/>
      <c r="H173" s="25"/>
      <c r="I173" s="25"/>
      <c r="J173" s="25"/>
      <c r="K173" s="25"/>
      <c r="L173" s="25"/>
      <c r="M173" s="25"/>
      <c r="N173" s="25"/>
      <c r="O173" s="25"/>
      <c r="P173" s="25"/>
      <c r="Q173" s="25"/>
      <c r="R173" s="25"/>
      <c r="S173" s="25"/>
      <c r="T173" s="25"/>
      <c r="U173" s="25"/>
      <c r="V173" s="25"/>
      <c r="W173" s="25"/>
      <c r="X173" s="25"/>
      <c r="Y173" s="25"/>
      <c r="Z173" s="25"/>
      <c r="AA173" s="25"/>
      <c r="AB173" s="25"/>
      <c r="AC173" s="25"/>
      <c r="AD173" s="25"/>
      <c r="AE173" s="25"/>
      <c r="AF173" s="25"/>
      <c r="AG173" s="25"/>
      <c r="AH173" s="25"/>
      <c r="AI173" s="25"/>
      <c r="AJ173" s="25"/>
    </row>
    <row r="174" spans="1:36" x14ac:dyDescent="0.25">
      <c r="A174" s="26"/>
      <c r="B174" s="31"/>
      <c r="C174" s="25"/>
      <c r="D174" s="25"/>
      <c r="E174" s="25"/>
      <c r="F174" s="25"/>
      <c r="G174" s="25"/>
      <c r="H174" s="25"/>
      <c r="I174" s="25"/>
      <c r="J174" s="25"/>
      <c r="K174" s="25"/>
      <c r="L174" s="25"/>
      <c r="M174" s="25"/>
      <c r="N174" s="25"/>
      <c r="O174" s="25"/>
      <c r="P174" s="25"/>
      <c r="Q174" s="25"/>
      <c r="R174" s="25"/>
      <c r="S174" s="25"/>
      <c r="T174" s="25"/>
      <c r="U174" s="25"/>
      <c r="V174" s="25"/>
      <c r="W174" s="25"/>
      <c r="X174" s="25"/>
      <c r="Y174" s="25"/>
      <c r="Z174" s="25"/>
      <c r="AA174" s="25"/>
      <c r="AB174" s="25"/>
      <c r="AC174" s="25"/>
      <c r="AD174" s="25"/>
      <c r="AE174" s="25"/>
      <c r="AF174" s="25"/>
      <c r="AG174" s="25"/>
      <c r="AH174" s="25"/>
      <c r="AI174" s="25"/>
      <c r="AJ174" s="25"/>
    </row>
    <row r="175" spans="1:36" x14ac:dyDescent="0.25">
      <c r="A175" s="26"/>
      <c r="B175" s="31"/>
      <c r="C175" s="25"/>
      <c r="D175" s="25"/>
      <c r="E175" s="25"/>
      <c r="F175" s="25"/>
      <c r="G175" s="25"/>
      <c r="H175" s="25"/>
      <c r="I175" s="25"/>
      <c r="J175" s="25"/>
      <c r="K175" s="25"/>
      <c r="L175" s="25"/>
      <c r="M175" s="25"/>
      <c r="N175" s="25"/>
      <c r="O175" s="25"/>
      <c r="P175" s="25"/>
      <c r="Q175" s="25"/>
      <c r="R175" s="25"/>
      <c r="S175" s="25"/>
      <c r="T175" s="25"/>
      <c r="U175" s="25"/>
      <c r="V175" s="25"/>
      <c r="W175" s="25"/>
      <c r="X175" s="25"/>
      <c r="Y175" s="25"/>
      <c r="Z175" s="25"/>
      <c r="AA175" s="25"/>
      <c r="AB175" s="25"/>
      <c r="AC175" s="25"/>
      <c r="AD175" s="25"/>
      <c r="AE175" s="25"/>
      <c r="AF175" s="25"/>
      <c r="AG175" s="25"/>
      <c r="AH175" s="25"/>
      <c r="AI175" s="25"/>
      <c r="AJ175" s="25"/>
    </row>
    <row r="176" spans="1:36" x14ac:dyDescent="0.25">
      <c r="A176" s="26"/>
      <c r="B176" s="31"/>
      <c r="C176" s="25"/>
      <c r="D176" s="25"/>
      <c r="E176" s="25"/>
      <c r="F176" s="25"/>
      <c r="G176" s="25"/>
      <c r="H176" s="25"/>
      <c r="I176" s="25"/>
      <c r="J176" s="25"/>
      <c r="K176" s="25"/>
      <c r="L176" s="25"/>
      <c r="M176" s="25"/>
      <c r="N176" s="25"/>
      <c r="O176" s="25"/>
      <c r="P176" s="25"/>
      <c r="Q176" s="25"/>
      <c r="R176" s="25"/>
      <c r="S176" s="25"/>
      <c r="T176" s="25"/>
      <c r="U176" s="25"/>
      <c r="V176" s="25"/>
      <c r="W176" s="25"/>
      <c r="X176" s="25"/>
      <c r="Y176" s="25"/>
      <c r="Z176" s="25"/>
      <c r="AA176" s="25"/>
      <c r="AB176" s="25"/>
      <c r="AC176" s="25"/>
      <c r="AD176" s="25"/>
      <c r="AE176" s="25"/>
      <c r="AF176" s="25"/>
      <c r="AG176" s="25"/>
      <c r="AH176" s="25"/>
      <c r="AI176" s="25"/>
      <c r="AJ176" s="25"/>
    </row>
    <row r="177" spans="1:36" x14ac:dyDescent="0.25">
      <c r="A177" s="26"/>
      <c r="B177" s="31"/>
      <c r="C177" s="25"/>
      <c r="D177" s="25"/>
      <c r="E177" s="25"/>
      <c r="F177" s="25"/>
      <c r="G177" s="25"/>
      <c r="H177" s="25"/>
      <c r="I177" s="25"/>
      <c r="J177" s="25"/>
      <c r="K177" s="25"/>
      <c r="L177" s="25"/>
      <c r="M177" s="25"/>
      <c r="N177" s="25"/>
      <c r="O177" s="25"/>
      <c r="P177" s="25"/>
      <c r="Q177" s="25"/>
      <c r="R177" s="25"/>
      <c r="S177" s="25"/>
      <c r="T177" s="25"/>
      <c r="U177" s="25"/>
      <c r="V177" s="25"/>
      <c r="W177" s="25"/>
      <c r="X177" s="25"/>
      <c r="Y177" s="25"/>
      <c r="Z177" s="25"/>
      <c r="AA177" s="25"/>
      <c r="AB177" s="25"/>
      <c r="AC177" s="25"/>
      <c r="AD177" s="25"/>
      <c r="AE177" s="25"/>
      <c r="AF177" s="25"/>
      <c r="AG177" s="25"/>
      <c r="AH177" s="25"/>
      <c r="AI177" s="25"/>
      <c r="AJ177" s="25"/>
    </row>
    <row r="178" spans="1:36" x14ac:dyDescent="0.25">
      <c r="A178" s="26"/>
      <c r="B178" s="31"/>
      <c r="C178" s="25"/>
      <c r="D178" s="25"/>
      <c r="E178" s="25"/>
      <c r="F178" s="25"/>
      <c r="G178" s="25"/>
      <c r="H178" s="25"/>
      <c r="I178" s="25"/>
      <c r="J178" s="25"/>
      <c r="K178" s="25"/>
      <c r="L178" s="25"/>
      <c r="M178" s="25"/>
      <c r="N178" s="25"/>
      <c r="O178" s="25"/>
      <c r="P178" s="25"/>
      <c r="Q178" s="25"/>
      <c r="R178" s="25"/>
      <c r="S178" s="25"/>
      <c r="T178" s="25"/>
      <c r="U178" s="25"/>
      <c r="V178" s="25"/>
      <c r="W178" s="25"/>
      <c r="X178" s="25"/>
      <c r="Y178" s="25"/>
      <c r="Z178" s="25"/>
      <c r="AA178" s="25"/>
      <c r="AB178" s="25"/>
      <c r="AC178" s="25"/>
      <c r="AD178" s="25"/>
      <c r="AE178" s="25"/>
      <c r="AF178" s="25"/>
      <c r="AG178" s="25"/>
      <c r="AH178" s="25"/>
      <c r="AI178" s="25"/>
      <c r="AJ178" s="25"/>
    </row>
    <row r="179" spans="1:36" x14ac:dyDescent="0.25">
      <c r="A179" s="26"/>
      <c r="B179" s="31"/>
      <c r="C179" s="25"/>
      <c r="D179" s="25"/>
      <c r="E179" s="25"/>
      <c r="F179" s="25"/>
      <c r="G179" s="25"/>
      <c r="H179" s="25"/>
      <c r="I179" s="25"/>
      <c r="J179" s="25"/>
      <c r="K179" s="25"/>
      <c r="L179" s="25"/>
      <c r="M179" s="25"/>
      <c r="N179" s="25"/>
      <c r="O179" s="25"/>
      <c r="P179" s="25"/>
      <c r="Q179" s="25"/>
      <c r="R179" s="25"/>
      <c r="S179" s="25"/>
      <c r="T179" s="25"/>
      <c r="U179" s="25"/>
      <c r="V179" s="25"/>
      <c r="W179" s="25"/>
      <c r="X179" s="25"/>
      <c r="Y179" s="25"/>
      <c r="Z179" s="25"/>
      <c r="AA179" s="25"/>
      <c r="AB179" s="25"/>
      <c r="AC179" s="25"/>
      <c r="AD179" s="25"/>
      <c r="AE179" s="25"/>
      <c r="AF179" s="25"/>
      <c r="AG179" s="25"/>
      <c r="AH179" s="25"/>
      <c r="AI179" s="25"/>
      <c r="AJ179" s="25"/>
    </row>
    <row r="180" spans="1:36" x14ac:dyDescent="0.25">
      <c r="A180" s="26"/>
      <c r="B180" s="232" t="s">
        <v>573</v>
      </c>
      <c r="C180" s="232"/>
      <c r="D180" s="232"/>
      <c r="E180" s="232"/>
      <c r="F180" s="232"/>
      <c r="G180" s="232"/>
      <c r="H180" s="232"/>
      <c r="I180" s="25"/>
      <c r="J180" s="25"/>
      <c r="K180" s="25"/>
      <c r="L180" s="25"/>
      <c r="M180" s="25"/>
      <c r="N180" s="25"/>
      <c r="O180" s="25"/>
      <c r="P180" s="25"/>
      <c r="Q180" s="25"/>
      <c r="R180" s="25"/>
      <c r="S180" s="25"/>
      <c r="T180" s="25"/>
      <c r="U180" s="25"/>
      <c r="V180" s="25"/>
      <c r="W180" s="25"/>
      <c r="X180" s="25"/>
      <c r="Y180" s="25"/>
      <c r="Z180" s="25"/>
      <c r="AA180" s="25"/>
      <c r="AB180" s="25"/>
      <c r="AC180" s="25"/>
      <c r="AD180" s="25"/>
      <c r="AE180" s="25"/>
      <c r="AF180" s="25"/>
      <c r="AG180" s="25"/>
      <c r="AH180" s="25"/>
      <c r="AI180" s="25"/>
      <c r="AJ180" s="25"/>
    </row>
    <row r="181" spans="1:36" x14ac:dyDescent="0.25">
      <c r="A181" s="26"/>
      <c r="B181" s="31"/>
      <c r="C181" s="25"/>
      <c r="D181" s="25"/>
      <c r="E181" s="25"/>
      <c r="F181" s="25"/>
      <c r="G181" s="25"/>
      <c r="H181" s="25"/>
      <c r="I181" s="25"/>
      <c r="J181" s="25"/>
      <c r="K181" s="25"/>
      <c r="L181" s="25"/>
      <c r="M181" s="25"/>
      <c r="N181" s="25"/>
      <c r="O181" s="25"/>
      <c r="P181" s="25"/>
      <c r="Q181" s="25"/>
      <c r="R181" s="25"/>
      <c r="S181" s="25"/>
      <c r="T181" s="25"/>
      <c r="U181" s="25"/>
      <c r="V181" s="25"/>
      <c r="W181" s="25"/>
      <c r="X181" s="25"/>
      <c r="Y181" s="25"/>
      <c r="Z181" s="25"/>
      <c r="AA181" s="25"/>
      <c r="AB181" s="25"/>
      <c r="AC181" s="25"/>
      <c r="AD181" s="25"/>
      <c r="AE181" s="25"/>
      <c r="AF181" s="25"/>
      <c r="AG181" s="25"/>
      <c r="AH181" s="25"/>
      <c r="AI181" s="25"/>
      <c r="AJ181" s="25"/>
    </row>
    <row r="182" spans="1:36" x14ac:dyDescent="0.25">
      <c r="A182" s="26"/>
      <c r="B182" s="31"/>
      <c r="C182" s="25"/>
      <c r="D182" s="25"/>
      <c r="E182" s="25"/>
      <c r="F182" s="25"/>
      <c r="G182" s="25"/>
      <c r="H182" s="25"/>
      <c r="I182" s="25"/>
      <c r="J182" s="25"/>
      <c r="K182" s="25"/>
      <c r="L182" s="25"/>
      <c r="M182" s="25"/>
      <c r="N182" s="25"/>
      <c r="O182" s="25"/>
      <c r="P182" s="25"/>
      <c r="Q182" s="25"/>
      <c r="R182" s="25"/>
      <c r="S182" s="25"/>
      <c r="T182" s="25"/>
      <c r="U182" s="25"/>
      <c r="V182" s="25"/>
      <c r="W182" s="25"/>
      <c r="X182" s="25"/>
      <c r="Y182" s="25"/>
      <c r="Z182" s="25"/>
      <c r="AA182" s="25"/>
      <c r="AB182" s="25"/>
      <c r="AC182" s="25"/>
      <c r="AD182" s="25"/>
      <c r="AE182" s="25"/>
      <c r="AF182" s="25"/>
      <c r="AG182" s="25"/>
      <c r="AH182" s="25"/>
      <c r="AI182" s="25"/>
      <c r="AJ182" s="25"/>
    </row>
    <row r="183" spans="1:36" x14ac:dyDescent="0.25">
      <c r="A183" s="26"/>
      <c r="B183" s="31"/>
      <c r="C183" s="25"/>
      <c r="D183" s="25"/>
      <c r="E183" s="25"/>
      <c r="F183" s="25"/>
      <c r="G183" s="25"/>
      <c r="H183" s="25"/>
      <c r="I183" s="25"/>
      <c r="J183" s="25"/>
      <c r="K183" s="25"/>
      <c r="L183" s="25"/>
      <c r="M183" s="25"/>
      <c r="N183" s="25"/>
      <c r="O183" s="25"/>
      <c r="P183" s="25"/>
      <c r="Q183" s="25"/>
      <c r="R183" s="25"/>
      <c r="S183" s="25"/>
      <c r="T183" s="25"/>
      <c r="U183" s="25"/>
      <c r="V183" s="25"/>
      <c r="W183" s="25"/>
      <c r="X183" s="25"/>
      <c r="Y183" s="25"/>
      <c r="Z183" s="25"/>
      <c r="AA183" s="25"/>
      <c r="AB183" s="25"/>
      <c r="AC183" s="25"/>
      <c r="AD183" s="25"/>
      <c r="AE183" s="25"/>
      <c r="AF183" s="25"/>
      <c r="AG183" s="25"/>
      <c r="AH183" s="25"/>
      <c r="AI183" s="25"/>
      <c r="AJ183" s="25"/>
    </row>
    <row r="184" spans="1:36" x14ac:dyDescent="0.25">
      <c r="A184" s="26"/>
      <c r="B184" s="31"/>
      <c r="C184" s="25"/>
      <c r="D184" s="25"/>
      <c r="E184" s="25"/>
      <c r="F184" s="25"/>
      <c r="G184" s="25"/>
      <c r="H184" s="25"/>
      <c r="I184" s="25"/>
      <c r="J184" s="25"/>
      <c r="K184" s="25"/>
      <c r="L184" s="25"/>
      <c r="M184" s="25"/>
      <c r="N184" s="25"/>
      <c r="O184" s="25"/>
      <c r="P184" s="25"/>
      <c r="Q184" s="25"/>
      <c r="R184" s="25"/>
      <c r="S184" s="25"/>
      <c r="T184" s="25"/>
      <c r="U184" s="25"/>
      <c r="V184" s="25"/>
      <c r="W184" s="25"/>
      <c r="X184" s="25"/>
      <c r="Y184" s="25"/>
      <c r="Z184" s="25"/>
      <c r="AA184" s="25"/>
      <c r="AB184" s="25"/>
      <c r="AC184" s="25"/>
      <c r="AD184" s="25"/>
      <c r="AE184" s="25"/>
      <c r="AF184" s="25"/>
      <c r="AG184" s="25"/>
      <c r="AH184" s="25"/>
      <c r="AI184" s="25"/>
      <c r="AJ184" s="25"/>
    </row>
    <row r="185" spans="1:36" x14ac:dyDescent="0.25">
      <c r="A185" s="25"/>
      <c r="B185" s="25"/>
      <c r="C185" s="25"/>
      <c r="D185" s="25"/>
      <c r="E185" s="25"/>
      <c r="F185" s="25"/>
      <c r="G185" s="25"/>
      <c r="H185" s="25"/>
      <c r="I185" s="25"/>
      <c r="J185" s="25"/>
      <c r="K185" s="25"/>
      <c r="L185" s="25"/>
      <c r="M185" s="25"/>
      <c r="N185" s="25"/>
      <c r="O185" s="25"/>
      <c r="P185" s="25"/>
      <c r="Q185" s="25"/>
      <c r="R185" s="25"/>
      <c r="S185" s="25"/>
      <c r="T185" s="25"/>
      <c r="U185" s="25"/>
      <c r="V185" s="25"/>
      <c r="W185" s="25"/>
      <c r="X185" s="25"/>
      <c r="Y185" s="25"/>
      <c r="Z185" s="25"/>
      <c r="AA185" s="25"/>
      <c r="AB185" s="25"/>
      <c r="AC185" s="25"/>
      <c r="AD185" s="25"/>
      <c r="AE185" s="25"/>
      <c r="AF185" s="25"/>
      <c r="AG185" s="25"/>
      <c r="AH185" s="25"/>
      <c r="AI185" s="25"/>
      <c r="AJ185" s="25"/>
    </row>
    <row r="186" spans="1:36" x14ac:dyDescent="0.25">
      <c r="A186" s="25"/>
      <c r="B186" s="25"/>
      <c r="C186" s="25"/>
      <c r="D186" s="25"/>
      <c r="E186" s="25"/>
      <c r="F186" s="25"/>
      <c r="G186" s="25"/>
      <c r="H186" s="25"/>
      <c r="I186" s="25"/>
      <c r="J186" s="25"/>
      <c r="K186" s="25"/>
      <c r="L186" s="25"/>
      <c r="M186" s="25"/>
      <c r="N186" s="25"/>
      <c r="O186" s="25"/>
      <c r="P186" s="25"/>
      <c r="Q186" s="25"/>
      <c r="R186" s="25"/>
      <c r="S186" s="25"/>
      <c r="T186" s="25"/>
      <c r="U186" s="25"/>
      <c r="V186" s="25"/>
      <c r="W186" s="25"/>
      <c r="X186" s="25"/>
      <c r="Y186" s="25"/>
      <c r="Z186" s="25"/>
      <c r="AA186" s="25"/>
      <c r="AB186" s="25"/>
      <c r="AC186" s="25"/>
      <c r="AD186" s="25"/>
      <c r="AE186" s="25"/>
      <c r="AF186" s="25"/>
      <c r="AG186" s="25"/>
      <c r="AH186" s="25"/>
      <c r="AI186" s="25"/>
      <c r="AJ186" s="25"/>
    </row>
    <row r="187" spans="1:36" x14ac:dyDescent="0.25">
      <c r="B187" s="25"/>
      <c r="C187" s="25"/>
      <c r="D187" s="25"/>
      <c r="E187" s="25"/>
      <c r="F187" s="25"/>
      <c r="G187" s="25"/>
      <c r="H187" s="25"/>
      <c r="I187" s="25"/>
      <c r="J187" s="25"/>
      <c r="K187" s="25"/>
      <c r="L187" s="25"/>
    </row>
    <row r="188" spans="1:36" x14ac:dyDescent="0.25">
      <c r="B188" s="25"/>
      <c r="C188" s="25"/>
      <c r="D188" s="25"/>
      <c r="E188" s="25"/>
      <c r="F188" s="25"/>
      <c r="G188" s="25"/>
      <c r="H188" s="25"/>
      <c r="I188" s="25"/>
      <c r="J188" s="25"/>
      <c r="K188" s="25"/>
      <c r="L188" s="25"/>
    </row>
    <row r="189" spans="1:36" x14ac:dyDescent="0.25">
      <c r="B189" s="25"/>
      <c r="C189" s="25"/>
      <c r="D189" s="25"/>
      <c r="E189" s="25"/>
      <c r="F189" s="25"/>
      <c r="G189" s="25"/>
      <c r="H189" s="25"/>
      <c r="I189" s="25"/>
      <c r="J189" s="25"/>
      <c r="K189" s="25"/>
      <c r="L189" s="25"/>
    </row>
    <row r="190" spans="1:36" x14ac:dyDescent="0.25">
      <c r="B190" s="25"/>
      <c r="C190" s="25"/>
      <c r="D190" s="25"/>
      <c r="E190" s="25"/>
      <c r="F190" s="25"/>
      <c r="G190" s="25"/>
      <c r="H190" s="25"/>
      <c r="I190" s="25"/>
      <c r="J190" s="25"/>
      <c r="K190" s="25"/>
      <c r="L190" s="25"/>
    </row>
    <row r="191" spans="1:36" x14ac:dyDescent="0.25">
      <c r="B191" s="25"/>
      <c r="C191" s="25"/>
      <c r="D191" s="25"/>
      <c r="E191" s="25"/>
      <c r="F191" s="25"/>
      <c r="G191" s="25"/>
      <c r="H191" s="25"/>
      <c r="I191" s="25"/>
      <c r="J191" s="25"/>
      <c r="K191" s="25"/>
      <c r="L191" s="25"/>
    </row>
    <row r="192" spans="1:36" x14ac:dyDescent="0.25">
      <c r="B192" s="25"/>
      <c r="C192" s="25"/>
      <c r="D192" s="25"/>
      <c r="E192" s="25"/>
      <c r="F192" s="25"/>
      <c r="G192" s="25"/>
      <c r="H192" s="25"/>
      <c r="I192" s="25"/>
      <c r="J192" s="25"/>
      <c r="K192" s="25"/>
      <c r="L192" s="25"/>
    </row>
    <row r="193" spans="2:12" x14ac:dyDescent="0.25">
      <c r="B193" s="25"/>
      <c r="C193" s="25"/>
      <c r="D193" s="25"/>
      <c r="E193" s="25"/>
      <c r="F193" s="25"/>
      <c r="G193" s="25"/>
      <c r="H193" s="25"/>
      <c r="I193" s="25"/>
      <c r="J193" s="25"/>
      <c r="K193" s="25"/>
      <c r="L193" s="25"/>
    </row>
    <row r="194" spans="2:12" x14ac:dyDescent="0.25">
      <c r="B194" s="25"/>
      <c r="C194" s="25"/>
      <c r="D194" s="25"/>
      <c r="E194" s="25"/>
      <c r="F194" s="25"/>
      <c r="G194" s="25"/>
      <c r="H194" s="25"/>
      <c r="I194" s="25"/>
      <c r="J194" s="25"/>
      <c r="K194" s="25"/>
      <c r="L194" s="25"/>
    </row>
    <row r="195" spans="2:12" x14ac:dyDescent="0.25">
      <c r="B195" s="25"/>
      <c r="C195" s="25"/>
      <c r="D195" s="25"/>
      <c r="E195" s="25"/>
      <c r="F195" s="25"/>
      <c r="G195" s="25"/>
      <c r="H195" s="25"/>
      <c r="I195" s="25"/>
      <c r="J195" s="25"/>
      <c r="K195" s="25"/>
      <c r="L195" s="25"/>
    </row>
    <row r="196" spans="2:12" x14ac:dyDescent="0.25">
      <c r="B196" s="25"/>
      <c r="C196" s="25"/>
      <c r="D196" s="25"/>
      <c r="E196" s="25"/>
      <c r="F196" s="25"/>
      <c r="G196" s="25"/>
      <c r="H196" s="25"/>
      <c r="I196" s="25"/>
      <c r="J196" s="25"/>
      <c r="K196" s="25"/>
      <c r="L196" s="25"/>
    </row>
    <row r="197" spans="2:12" x14ac:dyDescent="0.25">
      <c r="B197" s="25"/>
      <c r="C197" s="25"/>
      <c r="D197" s="25"/>
      <c r="E197" s="25"/>
      <c r="F197" s="25"/>
      <c r="G197" s="25"/>
      <c r="H197" s="25"/>
      <c r="I197" s="25"/>
      <c r="J197" s="25"/>
      <c r="K197" s="25"/>
      <c r="L197" s="25"/>
    </row>
    <row r="198" spans="2:12" x14ac:dyDescent="0.25">
      <c r="B198" s="25"/>
      <c r="C198" s="25"/>
      <c r="D198" s="25"/>
      <c r="E198" s="25"/>
      <c r="F198" s="25"/>
      <c r="G198" s="25"/>
      <c r="H198" s="25"/>
      <c r="I198" s="25"/>
      <c r="J198" s="25"/>
      <c r="K198" s="25"/>
      <c r="L198" s="25"/>
    </row>
    <row r="199" spans="2:12" x14ac:dyDescent="0.25">
      <c r="B199" s="25"/>
      <c r="C199" s="25"/>
      <c r="D199" s="25"/>
      <c r="E199" s="25"/>
      <c r="F199" s="25"/>
      <c r="G199" s="25"/>
      <c r="H199" s="25"/>
      <c r="I199" s="25"/>
      <c r="J199" s="25"/>
      <c r="K199" s="25"/>
      <c r="L199" s="25"/>
    </row>
    <row r="200" spans="2:12" x14ac:dyDescent="0.25">
      <c r="B200" s="25"/>
      <c r="C200" s="25"/>
      <c r="D200" s="25"/>
      <c r="E200" s="25"/>
      <c r="F200" s="25"/>
      <c r="G200" s="25"/>
      <c r="H200" s="25"/>
      <c r="I200" s="25"/>
      <c r="J200" s="25"/>
      <c r="K200" s="25"/>
      <c r="L200" s="25"/>
    </row>
    <row r="201" spans="2:12" x14ac:dyDescent="0.25">
      <c r="B201" s="25"/>
      <c r="C201" s="25"/>
      <c r="D201" s="25"/>
      <c r="E201" s="25"/>
      <c r="F201" s="25"/>
      <c r="G201" s="25"/>
      <c r="H201" s="25"/>
      <c r="I201" s="25"/>
      <c r="J201" s="25"/>
      <c r="K201" s="25"/>
      <c r="L201" s="25"/>
    </row>
    <row r="202" spans="2:12" x14ac:dyDescent="0.25">
      <c r="B202" s="25"/>
      <c r="C202" s="25"/>
      <c r="D202" s="25"/>
      <c r="E202" s="25"/>
      <c r="F202" s="25"/>
      <c r="G202" s="25"/>
      <c r="H202" s="25"/>
      <c r="I202" s="25"/>
      <c r="J202" s="25"/>
      <c r="K202" s="25"/>
      <c r="L202" s="25"/>
    </row>
    <row r="203" spans="2:12" x14ac:dyDescent="0.25">
      <c r="B203" s="25"/>
      <c r="C203" s="25"/>
      <c r="D203" s="25"/>
      <c r="E203" s="25"/>
      <c r="F203" s="25"/>
      <c r="G203" s="25"/>
      <c r="H203" s="25"/>
      <c r="I203" s="25"/>
      <c r="J203" s="25"/>
      <c r="K203" s="25"/>
      <c r="L203" s="25"/>
    </row>
    <row r="204" spans="2:12" x14ac:dyDescent="0.25">
      <c r="B204" s="25"/>
      <c r="C204" s="25"/>
      <c r="D204" s="25"/>
      <c r="E204" s="25"/>
      <c r="F204" s="25"/>
      <c r="G204" s="25"/>
      <c r="H204" s="25"/>
      <c r="I204" s="25"/>
      <c r="J204" s="25"/>
      <c r="K204" s="25"/>
      <c r="L204" s="25"/>
    </row>
    <row r="205" spans="2:12" x14ac:dyDescent="0.25">
      <c r="B205" s="25"/>
      <c r="C205" s="25"/>
      <c r="D205" s="25"/>
      <c r="E205" s="25"/>
      <c r="F205" s="25"/>
      <c r="G205" s="25"/>
      <c r="H205" s="25"/>
      <c r="I205" s="25"/>
      <c r="J205" s="25"/>
      <c r="K205" s="25"/>
      <c r="L205" s="25"/>
    </row>
    <row r="206" spans="2:12" x14ac:dyDescent="0.25">
      <c r="B206" s="25"/>
      <c r="C206" s="25"/>
      <c r="D206" s="25"/>
      <c r="E206" s="25"/>
      <c r="F206" s="25"/>
      <c r="G206" s="25"/>
      <c r="H206" s="25"/>
      <c r="I206" s="25"/>
      <c r="J206" s="25"/>
      <c r="K206" s="25"/>
      <c r="L206" s="25"/>
    </row>
    <row r="207" spans="2:12" x14ac:dyDescent="0.25">
      <c r="B207" s="25"/>
      <c r="C207" s="25"/>
      <c r="D207" s="25"/>
      <c r="E207" s="25"/>
      <c r="F207" s="25"/>
      <c r="G207" s="25"/>
      <c r="H207" s="25"/>
      <c r="I207" s="25"/>
      <c r="J207" s="25"/>
      <c r="K207" s="25"/>
      <c r="L207" s="25"/>
    </row>
    <row r="208" spans="2:12" x14ac:dyDescent="0.25">
      <c r="B208" s="25"/>
      <c r="C208" s="25"/>
      <c r="D208" s="25"/>
      <c r="E208" s="25"/>
      <c r="F208" s="25"/>
      <c r="G208" s="25"/>
      <c r="H208" s="25"/>
      <c r="I208" s="25"/>
      <c r="J208" s="25"/>
      <c r="K208" s="25"/>
      <c r="L208" s="25"/>
    </row>
    <row r="209" spans="2:12" x14ac:dyDescent="0.25">
      <c r="B209" s="25"/>
      <c r="C209" s="25"/>
      <c r="D209" s="25"/>
      <c r="E209" s="25"/>
      <c r="F209" s="25"/>
      <c r="G209" s="25"/>
      <c r="H209" s="25"/>
      <c r="I209" s="25"/>
      <c r="J209" s="25"/>
      <c r="K209" s="25"/>
      <c r="L209" s="25"/>
    </row>
    <row r="210" spans="2:12" x14ac:dyDescent="0.25">
      <c r="B210" s="232" t="s">
        <v>531</v>
      </c>
      <c r="C210" s="232"/>
      <c r="D210" s="232"/>
      <c r="E210" s="232"/>
      <c r="F210" s="232"/>
      <c r="G210" s="232"/>
      <c r="H210" s="232"/>
      <c r="I210" s="25"/>
      <c r="J210" s="25"/>
      <c r="K210" s="25"/>
      <c r="L210" s="25"/>
    </row>
    <row r="211" spans="2:12" x14ac:dyDescent="0.25">
      <c r="B211" s="25"/>
      <c r="C211" s="25"/>
      <c r="D211" s="25"/>
      <c r="E211" s="25"/>
      <c r="F211" s="25"/>
      <c r="G211" s="25"/>
      <c r="H211" s="25"/>
      <c r="I211" s="25"/>
      <c r="J211" s="25"/>
      <c r="K211" s="25"/>
      <c r="L211" s="25"/>
    </row>
    <row r="212" spans="2:12" x14ac:dyDescent="0.25">
      <c r="B212" s="29"/>
      <c r="C212" s="30"/>
      <c r="D212" s="30"/>
      <c r="E212" s="25"/>
      <c r="F212" s="25"/>
      <c r="G212" s="25"/>
      <c r="H212" s="25"/>
      <c r="I212" s="25"/>
      <c r="J212" s="25"/>
      <c r="K212" s="25"/>
      <c r="L212" s="25"/>
    </row>
    <row r="213" spans="2:12" x14ac:dyDescent="0.25">
      <c r="B213" s="231"/>
      <c r="C213" s="231"/>
      <c r="D213" s="231"/>
      <c r="E213" s="25"/>
    </row>
    <row r="240" spans="2:8" x14ac:dyDescent="0.25">
      <c r="B240" s="232" t="s">
        <v>553</v>
      </c>
      <c r="C240" s="232"/>
      <c r="D240" s="232"/>
      <c r="E240" s="232"/>
      <c r="F240" s="232"/>
      <c r="G240" s="232"/>
      <c r="H240" s="232"/>
    </row>
    <row r="261" spans="2:18" x14ac:dyDescent="0.25">
      <c r="P261" s="29"/>
      <c r="Q261" s="30"/>
      <c r="R261" s="30"/>
    </row>
    <row r="262" spans="2:18" x14ac:dyDescent="0.25">
      <c r="P262" s="231"/>
      <c r="Q262" s="231"/>
      <c r="R262" s="231"/>
    </row>
    <row r="270" spans="2:18" x14ac:dyDescent="0.25">
      <c r="B270" s="31" t="s">
        <v>581</v>
      </c>
      <c r="C270" s="31"/>
      <c r="D270" s="31"/>
    </row>
    <row r="271" spans="2:18" x14ac:dyDescent="0.25">
      <c r="B271" s="231"/>
      <c r="C271" s="231"/>
      <c r="D271" s="231"/>
    </row>
    <row r="297" spans="2:4" x14ac:dyDescent="0.25">
      <c r="B297" s="31" t="s">
        <v>582</v>
      </c>
      <c r="C297" s="31"/>
      <c r="D297" s="31"/>
    </row>
    <row r="324" spans="2:2" x14ac:dyDescent="0.25">
      <c r="B324" s="146" t="s">
        <v>583</v>
      </c>
    </row>
    <row r="341" spans="15:15" x14ac:dyDescent="0.25">
      <c r="O341" s="31"/>
    </row>
    <row r="357" spans="2:2" x14ac:dyDescent="0.25">
      <c r="B357" s="146" t="s">
        <v>585</v>
      </c>
    </row>
    <row r="384" spans="2:2" x14ac:dyDescent="0.25">
      <c r="B384" s="146" t="s">
        <v>584</v>
      </c>
    </row>
    <row r="419" spans="2:4" x14ac:dyDescent="0.25">
      <c r="B419" s="29" t="s">
        <v>543</v>
      </c>
      <c r="C419" s="30"/>
      <c r="D419" s="30"/>
    </row>
    <row r="420" spans="2:4" x14ac:dyDescent="0.25">
      <c r="B420" s="231" t="s">
        <v>586</v>
      </c>
      <c r="C420" s="231"/>
      <c r="D420" s="231"/>
    </row>
  </sheetData>
  <mergeCells count="8">
    <mergeCell ref="B271:D271"/>
    <mergeCell ref="B240:H240"/>
    <mergeCell ref="B420:D420"/>
    <mergeCell ref="P262:R262"/>
    <mergeCell ref="B150:H150"/>
    <mergeCell ref="B213:D213"/>
    <mergeCell ref="B180:H180"/>
    <mergeCell ref="B210:H210"/>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FDB00"/>
  </sheetPr>
  <dimension ref="A1:L2"/>
  <sheetViews>
    <sheetView topLeftCell="G1" workbookViewId="0">
      <selection activeCell="L2" sqref="L2"/>
    </sheetView>
  </sheetViews>
  <sheetFormatPr defaultRowHeight="13.8" x14ac:dyDescent="0.25"/>
  <cols>
    <col min="1" max="1" width="13.796875" bestFit="1" customWidth="1"/>
    <col min="2" max="2" width="12.5" bestFit="1" customWidth="1"/>
    <col min="3" max="3" width="14.296875" bestFit="1" customWidth="1"/>
    <col min="4" max="4" width="7.296875" bestFit="1" customWidth="1"/>
    <col min="5" max="5" width="15.796875" bestFit="1" customWidth="1"/>
    <col min="6" max="6" width="22" bestFit="1" customWidth="1"/>
    <col min="7" max="7" width="14.19921875" bestFit="1" customWidth="1"/>
    <col min="8" max="8" width="43.796875" bestFit="1" customWidth="1"/>
    <col min="9" max="9" width="39.59765625" bestFit="1" customWidth="1"/>
    <col min="10" max="10" width="4.796875" bestFit="1" customWidth="1"/>
    <col min="11" max="11" width="35.796875" bestFit="1" customWidth="1"/>
    <col min="12" max="12" width="36.5" bestFit="1" customWidth="1"/>
  </cols>
  <sheetData>
    <row r="1" spans="1:12" x14ac:dyDescent="0.25">
      <c r="A1" s="117" t="s">
        <v>568</v>
      </c>
      <c r="B1" s="117" t="s">
        <v>539</v>
      </c>
      <c r="C1" s="117" t="s">
        <v>540</v>
      </c>
      <c r="D1" s="117" t="s">
        <v>53</v>
      </c>
      <c r="E1" s="117" t="s">
        <v>569</v>
      </c>
      <c r="F1" s="117" t="s">
        <v>34</v>
      </c>
      <c r="G1" s="117" t="s">
        <v>35</v>
      </c>
      <c r="H1" s="117" t="s">
        <v>37</v>
      </c>
      <c r="I1" s="117" t="s">
        <v>571</v>
      </c>
      <c r="J1" s="117" t="s">
        <v>36</v>
      </c>
      <c r="K1" s="117" t="s">
        <v>470</v>
      </c>
      <c r="L1" s="117" t="s">
        <v>547</v>
      </c>
    </row>
    <row r="2" spans="1:12" x14ac:dyDescent="0.25">
      <c r="A2" s="118" t="e">
        <f>Overview!#REF!</f>
        <v>#REF!</v>
      </c>
      <c r="B2" s="118" t="str">
        <f>Overview!C21</f>
        <v>South Fen Internal Drainage Board</v>
      </c>
      <c r="C2" s="118" t="e">
        <f>Overview!#REF!</f>
        <v>#REF!</v>
      </c>
      <c r="D2" s="118" t="str">
        <f>Overview!C15</f>
        <v>2021-22</v>
      </c>
      <c r="E2" s="118">
        <f>'Scope guidance'!D32:F32</f>
        <v>0</v>
      </c>
      <c r="F2" s="118" t="e">
        <f>IF('Scope guidance'!#REF!="Yes",1,0)</f>
        <v>#REF!</v>
      </c>
      <c r="G2" s="118" t="e">
        <f>IF('Scope guidance'!#REF!="Yes",1,0)</f>
        <v>#REF!</v>
      </c>
      <c r="H2" s="118" t="e">
        <f>IF('Scope guidance'!#REF!="Yes",1,0)</f>
        <v>#REF!</v>
      </c>
      <c r="I2" s="118" t="e">
        <f>IF('Scope guidance'!#REF!="Yes",1,0)</f>
        <v>#REF!</v>
      </c>
      <c r="J2" s="118" t="e">
        <f>IF('Scope guidance'!#REF!="Yes",1,0)</f>
        <v>#REF!</v>
      </c>
      <c r="K2" s="118" t="e">
        <f>IF('Scope guidance'!#REF!="Yes",1,0)</f>
        <v>#REF!</v>
      </c>
      <c r="L2" s="118" t="e">
        <f>IF('Scope guidance'!#REF!="Yes",1,0)</f>
        <v>#REF!</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FDB00"/>
  </sheetPr>
  <dimension ref="A1:J132"/>
  <sheetViews>
    <sheetView topLeftCell="D61" zoomScaleNormal="100" workbookViewId="0">
      <selection activeCell="G16" sqref="G16"/>
    </sheetView>
  </sheetViews>
  <sheetFormatPr defaultRowHeight="13.8" x14ac:dyDescent="0.25"/>
  <cols>
    <col min="1" max="1" width="13.796875" bestFit="1" customWidth="1"/>
    <col min="2" max="2" width="7.296875" bestFit="1" customWidth="1"/>
    <col min="3" max="3" width="26.59765625" bestFit="1" customWidth="1"/>
    <col min="4" max="4" width="7.5" bestFit="1" customWidth="1"/>
    <col min="5" max="5" width="29.5" bestFit="1" customWidth="1"/>
    <col min="6" max="6" width="45.59765625" bestFit="1" customWidth="1"/>
    <col min="7" max="7" width="17.19921875" bestFit="1" customWidth="1"/>
    <col min="8" max="8" width="12.09765625" bestFit="1" customWidth="1"/>
    <col min="9" max="9" width="16.59765625" bestFit="1" customWidth="1"/>
    <col min="10" max="10" width="17.59765625" bestFit="1" customWidth="1"/>
  </cols>
  <sheetData>
    <row r="1" spans="1:10" x14ac:dyDescent="0.25">
      <c r="A1" s="117" t="s">
        <v>568</v>
      </c>
      <c r="B1" s="117" t="s">
        <v>53</v>
      </c>
      <c r="C1" s="117" t="s">
        <v>569</v>
      </c>
      <c r="D1" s="117" t="s">
        <v>0</v>
      </c>
      <c r="E1" s="117" t="s">
        <v>451</v>
      </c>
      <c r="F1" s="117" t="s">
        <v>52</v>
      </c>
      <c r="G1" s="117" t="s">
        <v>449</v>
      </c>
      <c r="H1" s="117" t="s">
        <v>54</v>
      </c>
      <c r="I1" s="117" t="s">
        <v>55</v>
      </c>
      <c r="J1" s="117" t="s">
        <v>570</v>
      </c>
    </row>
    <row r="2" spans="1:10" x14ac:dyDescent="0.25">
      <c r="A2" s="118" t="e">
        <f>Overview!#REF!</f>
        <v>#REF!</v>
      </c>
      <c r="B2" s="118" t="str">
        <f>Overview!$C$15</f>
        <v>2021-22</v>
      </c>
      <c r="C2" s="118">
        <f>'Scope guidance'!$D$32</f>
        <v>0</v>
      </c>
      <c r="D2" s="118" t="s">
        <v>43</v>
      </c>
      <c r="E2" s="118" t="s">
        <v>452</v>
      </c>
      <c r="F2" s="118" t="s">
        <v>7</v>
      </c>
      <c r="G2" s="118" t="s">
        <v>24</v>
      </c>
      <c r="H2" s="118">
        <f>'Scope 1'!E17</f>
        <v>38052</v>
      </c>
      <c r="I2" s="118">
        <f>'Scope 1'!F17</f>
        <v>0.183</v>
      </c>
      <c r="J2" s="118">
        <f>IF('Scope 1'!G17="Enter Consumption Figure",0,'Scope 1'!G17)</f>
        <v>6.9635159999999994</v>
      </c>
    </row>
    <row r="3" spans="1:10" x14ac:dyDescent="0.25">
      <c r="A3" s="118" t="e">
        <f>Overview!#REF!</f>
        <v>#REF!</v>
      </c>
      <c r="B3" s="118" t="str">
        <f>Overview!$C$15</f>
        <v>2021-22</v>
      </c>
      <c r="C3" s="118">
        <f>'Scope guidance'!$D$32</f>
        <v>0</v>
      </c>
      <c r="D3" s="118" t="s">
        <v>43</v>
      </c>
      <c r="E3" s="118" t="s">
        <v>452</v>
      </c>
      <c r="F3" s="118" t="s">
        <v>443</v>
      </c>
      <c r="G3" s="118" t="s">
        <v>24</v>
      </c>
      <c r="H3" s="118">
        <f>IF('Scope 1'!C18="Litres",0,'Scope 1'!E18)</f>
        <v>0</v>
      </c>
      <c r="I3" s="118">
        <f>IF('Scope 1'!C18="Litres",0,'Scope 1'!F18)</f>
        <v>0</v>
      </c>
      <c r="J3" s="118">
        <f>IF(OR('Scope 1'!C18="Litres",'Scope 1'!G18="Enter Consumption Figure"),0,'Scope 1'!G18)</f>
        <v>0</v>
      </c>
    </row>
    <row r="4" spans="1:10" x14ac:dyDescent="0.25">
      <c r="A4" s="118" t="e">
        <f>Overview!#REF!</f>
        <v>#REF!</v>
      </c>
      <c r="B4" s="118" t="str">
        <f>Overview!$C$15</f>
        <v>2021-22</v>
      </c>
      <c r="C4" s="118">
        <f>'Scope guidance'!$D$32</f>
        <v>0</v>
      </c>
      <c r="D4" s="118" t="s">
        <v>43</v>
      </c>
      <c r="E4" s="118" t="s">
        <v>452</v>
      </c>
      <c r="F4" s="118" t="s">
        <v>444</v>
      </c>
      <c r="G4" s="118" t="s">
        <v>24</v>
      </c>
      <c r="H4" s="118">
        <f>IF('Scope 1'!C19="Litres",0,'Scope 1'!E19)</f>
        <v>0</v>
      </c>
      <c r="I4" s="118">
        <f>IF('Scope 1'!C19="Litres",0,'Scope 1'!F19)</f>
        <v>0</v>
      </c>
      <c r="J4" s="118">
        <f>IF(OR('Scope 1'!C19="Litres",'Scope 1'!G19="Enter Consumption Figure"),0,'Scope 1'!G19)</f>
        <v>0</v>
      </c>
    </row>
    <row r="5" spans="1:10" x14ac:dyDescent="0.25">
      <c r="A5" s="118" t="e">
        <f>Overview!#REF!</f>
        <v>#REF!</v>
      </c>
      <c r="B5" s="118" t="str">
        <f>Overview!$C$15</f>
        <v>2021-22</v>
      </c>
      <c r="C5" s="118">
        <f>'Scope guidance'!$D$32</f>
        <v>0</v>
      </c>
      <c r="D5" s="118" t="s">
        <v>43</v>
      </c>
      <c r="E5" s="118" t="s">
        <v>452</v>
      </c>
      <c r="F5" s="118" t="s">
        <v>445</v>
      </c>
      <c r="G5" s="118" t="s">
        <v>24</v>
      </c>
      <c r="H5" s="118" t="e">
        <f>'Scope 1'!#REF!</f>
        <v>#REF!</v>
      </c>
      <c r="I5" s="118" t="e">
        <f>'Scope 1'!#REF!</f>
        <v>#REF!</v>
      </c>
      <c r="J5" s="118" t="e">
        <f>IF('Scope 1'!#REF!="Enter Consumption Figure",0,'Scope 1'!#REF!)</f>
        <v>#REF!</v>
      </c>
    </row>
    <row r="6" spans="1:10" x14ac:dyDescent="0.25">
      <c r="A6" s="118" t="e">
        <f>Overview!#REF!</f>
        <v>#REF!</v>
      </c>
      <c r="B6" s="118" t="str">
        <f>Overview!$C$15</f>
        <v>2021-22</v>
      </c>
      <c r="C6" s="118">
        <f>'Scope guidance'!$D$32</f>
        <v>0</v>
      </c>
      <c r="D6" s="118" t="s">
        <v>43</v>
      </c>
      <c r="E6" s="118" t="s">
        <v>452</v>
      </c>
      <c r="F6" s="118" t="s">
        <v>443</v>
      </c>
      <c r="G6" s="118" t="s">
        <v>514</v>
      </c>
      <c r="H6" s="118">
        <f>IF('Scope 1'!C18="kWh (Gross CV)",0,'Scope 1'!E18)</f>
        <v>0</v>
      </c>
      <c r="I6" s="118">
        <f>IF('Scope 1'!C18="kWh (Gross CV)",0,'Scope 1'!F18)</f>
        <v>0</v>
      </c>
      <c r="J6" s="118">
        <f>IF(OR('Scope 1'!C18="kWh (Gross CV)",'Scope 1'!G18="Enter Consumption Figure"),0,'Scope 1'!G18)</f>
        <v>0</v>
      </c>
    </row>
    <row r="7" spans="1:10" x14ac:dyDescent="0.25">
      <c r="A7" s="118" t="e">
        <f>Overview!#REF!</f>
        <v>#REF!</v>
      </c>
      <c r="B7" s="118" t="str">
        <f>Overview!$C$15</f>
        <v>2021-22</v>
      </c>
      <c r="C7" s="118">
        <f>'Scope guidance'!$D$32</f>
        <v>0</v>
      </c>
      <c r="D7" s="118" t="s">
        <v>43</v>
      </c>
      <c r="E7" s="118" t="s">
        <v>452</v>
      </c>
      <c r="F7" s="118" t="s">
        <v>444</v>
      </c>
      <c r="G7" s="118" t="s">
        <v>514</v>
      </c>
      <c r="H7" s="118">
        <f>IF('Scope 1'!C19="kWh (Gross CV)",0,'Scope 1'!E19)</f>
        <v>0</v>
      </c>
      <c r="I7" s="118">
        <f>IF('Scope 1'!C19="kWh (Gross CV)",0,'Scope 1'!F19)</f>
        <v>0</v>
      </c>
      <c r="J7" s="118">
        <f>IF(OR('Scope 1'!C19="kWh (Gross CV)",'Scope 1'!G19="Enter Consumption Figure"),0,'Scope 1'!G19)</f>
        <v>0</v>
      </c>
    </row>
    <row r="8" spans="1:10" x14ac:dyDescent="0.25">
      <c r="A8" s="118" t="e">
        <f>Overview!#REF!</f>
        <v>#REF!</v>
      </c>
      <c r="B8" s="118" t="str">
        <f>Overview!$C$15</f>
        <v>2021-22</v>
      </c>
      <c r="C8" s="118">
        <f>'Scope guidance'!$D$32</f>
        <v>0</v>
      </c>
      <c r="D8" s="118" t="s">
        <v>43</v>
      </c>
      <c r="E8" s="118" t="s">
        <v>501</v>
      </c>
      <c r="F8" s="118" t="s">
        <v>567</v>
      </c>
      <c r="G8" s="118" t="s">
        <v>557</v>
      </c>
      <c r="H8" s="118">
        <f>'Scope 1'!E24</f>
        <v>0</v>
      </c>
      <c r="I8" s="119">
        <f>'Scope 1'!F24</f>
        <v>675</v>
      </c>
      <c r="J8" s="118">
        <f>IF('Scope 1'!G24="Enter Consumption Figure",0,'Scope 1'!G24)</f>
        <v>0</v>
      </c>
    </row>
    <row r="9" spans="1:10" x14ac:dyDescent="0.25">
      <c r="A9" s="118" t="e">
        <f>Overview!#REF!</f>
        <v>#REF!</v>
      </c>
      <c r="B9" s="118" t="str">
        <f>Overview!$C$15</f>
        <v>2021-22</v>
      </c>
      <c r="C9" s="118">
        <f>'Scope guidance'!$D$32</f>
        <v>0</v>
      </c>
      <c r="D9" s="118" t="s">
        <v>43</v>
      </c>
      <c r="E9" s="118" t="s">
        <v>501</v>
      </c>
      <c r="F9" s="118" t="s">
        <v>556</v>
      </c>
      <c r="G9" s="118" t="s">
        <v>557</v>
      </c>
      <c r="H9" s="118">
        <f>'Scope 1'!E25</f>
        <v>0</v>
      </c>
      <c r="I9" s="119">
        <f>'Scope 1'!F25</f>
        <v>2088</v>
      </c>
      <c r="J9" s="118">
        <f>IF('Scope 1'!G25="Enter Consumption Figure",0,'Scope 1'!G25)</f>
        <v>0</v>
      </c>
    </row>
    <row r="10" spans="1:10" x14ac:dyDescent="0.25">
      <c r="A10" s="118" t="e">
        <f>Overview!#REF!</f>
        <v>#REF!</v>
      </c>
      <c r="B10" s="118" t="str">
        <f>Overview!$C$15</f>
        <v>2021-22</v>
      </c>
      <c r="C10" s="118">
        <f>'Scope guidance'!$D$32</f>
        <v>0</v>
      </c>
      <c r="D10" s="118" t="s">
        <v>43</v>
      </c>
      <c r="E10" s="118" t="s">
        <v>501</v>
      </c>
      <c r="F10" s="118" t="s">
        <v>565</v>
      </c>
      <c r="G10" s="118" t="s">
        <v>557</v>
      </c>
      <c r="H10" s="118">
        <f>'Scope 1'!E26</f>
        <v>0</v>
      </c>
      <c r="I10" s="119">
        <f>'Scope 1'!F26</f>
        <v>1810</v>
      </c>
      <c r="J10" s="118">
        <f>IF('Scope 1'!G26="Enter Consumption Figure",0,'Scope 1'!G26)</f>
        <v>0</v>
      </c>
    </row>
    <row r="11" spans="1:10" x14ac:dyDescent="0.25">
      <c r="A11" s="118" t="e">
        <f>Overview!#REF!</f>
        <v>#REF!</v>
      </c>
      <c r="B11" s="118" t="str">
        <f>Overview!$C$15</f>
        <v>2021-22</v>
      </c>
      <c r="C11" s="118">
        <f>'Scope guidance'!$D$32</f>
        <v>0</v>
      </c>
      <c r="D11" s="118" t="s">
        <v>43</v>
      </c>
      <c r="E11" s="118" t="s">
        <v>501</v>
      </c>
      <c r="F11" s="118" t="s">
        <v>554</v>
      </c>
      <c r="G11" s="118" t="str">
        <f>IF('Scope 1'!$C$31="","",'Scope 1'!$C$31)</f>
        <v/>
      </c>
      <c r="H11" s="118">
        <f>'Scope 1'!E31</f>
        <v>0</v>
      </c>
      <c r="I11" s="119">
        <f>'Scope 1'!F31</f>
        <v>0</v>
      </c>
      <c r="J11" s="118">
        <f>IF('Scope 1'!G31="Enter Consumption Figure",0,'Scope 1'!G31)</f>
        <v>0</v>
      </c>
    </row>
    <row r="12" spans="1:10" x14ac:dyDescent="0.25">
      <c r="A12" s="118" t="e">
        <f>Overview!#REF!</f>
        <v>#REF!</v>
      </c>
      <c r="B12" s="118" t="str">
        <f>Overview!$C$15</f>
        <v>2021-22</v>
      </c>
      <c r="C12" s="118">
        <f>'Scope guidance'!$D$32</f>
        <v>0</v>
      </c>
      <c r="D12" s="118" t="s">
        <v>43</v>
      </c>
      <c r="E12" s="118" t="s">
        <v>497</v>
      </c>
      <c r="F12" s="118" t="s">
        <v>464</v>
      </c>
      <c r="G12" s="118" t="s">
        <v>25</v>
      </c>
      <c r="H12" s="118">
        <f>IF('Scope 1'!C36="Litres",0,'Scope 1'!E36)</f>
        <v>0</v>
      </c>
      <c r="I12" s="118">
        <f>IF('Scope 1'!C36="Litres",0,'Scope 1'!F36)</f>
        <v>0</v>
      </c>
      <c r="J12" s="118">
        <f>IF(OR('Scope 1'!C36="Litres",'Scope 1'!G36="Enter Consumption Figure"),0,'Scope 1'!G36)</f>
        <v>0</v>
      </c>
    </row>
    <row r="13" spans="1:10" x14ac:dyDescent="0.25">
      <c r="A13" s="118" t="e">
        <f>Overview!#REF!</f>
        <v>#REF!</v>
      </c>
      <c r="B13" s="118" t="str">
        <f>Overview!$C$15</f>
        <v>2021-22</v>
      </c>
      <c r="C13" s="118">
        <f>'Scope guidance'!$D$32</f>
        <v>0</v>
      </c>
      <c r="D13" s="118" t="s">
        <v>43</v>
      </c>
      <c r="E13" s="118" t="s">
        <v>497</v>
      </c>
      <c r="F13" s="118" t="s">
        <v>468</v>
      </c>
      <c r="G13" s="118" t="s">
        <v>25</v>
      </c>
      <c r="H13" s="118">
        <f>IF('Scope 1'!C37="Litres",0,'Scope 1'!E37)</f>
        <v>0</v>
      </c>
      <c r="I13" s="118">
        <f>IF('Scope 1'!C37="Litres",0,'Scope 1'!F37)</f>
        <v>0</v>
      </c>
      <c r="J13" s="118">
        <f>IF(OR('Scope 1'!C37="Litres",'Scope 1'!G37="Enter Consumption Figure"),0,'Scope 1'!G37)</f>
        <v>0</v>
      </c>
    </row>
    <row r="14" spans="1:10" x14ac:dyDescent="0.25">
      <c r="A14" s="118" t="e">
        <f>Overview!#REF!</f>
        <v>#REF!</v>
      </c>
      <c r="B14" s="118" t="str">
        <f>Overview!$C$15</f>
        <v>2021-22</v>
      </c>
      <c r="C14" s="118">
        <f>'Scope guidance'!$D$32</f>
        <v>0</v>
      </c>
      <c r="D14" s="118" t="s">
        <v>43</v>
      </c>
      <c r="E14" s="118" t="s">
        <v>497</v>
      </c>
      <c r="F14" s="118" t="s">
        <v>509</v>
      </c>
      <c r="G14" s="118" t="s">
        <v>25</v>
      </c>
      <c r="H14" s="118" t="e">
        <f>IF('Scope 1'!#REF!="Litres",0,'Scope 1'!#REF!)</f>
        <v>#REF!</v>
      </c>
      <c r="I14" s="118" t="e">
        <f>IF('Scope 1'!#REF!="Litres",0,'Scope 1'!#REF!)</f>
        <v>#REF!</v>
      </c>
      <c r="J14" s="118" t="e">
        <f>IF(OR('Scope 1'!#REF!="Litres",'Scope 1'!#REF!="Enter Consumption Figure"),0,'Scope 1'!#REF!)</f>
        <v>#REF!</v>
      </c>
    </row>
    <row r="15" spans="1:10" x14ac:dyDescent="0.25">
      <c r="A15" s="118" t="e">
        <f>Overview!#REF!</f>
        <v>#REF!</v>
      </c>
      <c r="B15" s="118" t="str">
        <f>Overview!$C$15</f>
        <v>2021-22</v>
      </c>
      <c r="C15" s="118">
        <f>'Scope guidance'!$D$32</f>
        <v>0</v>
      </c>
      <c r="D15" s="118" t="s">
        <v>43</v>
      </c>
      <c r="E15" s="118" t="s">
        <v>497</v>
      </c>
      <c r="F15" s="118" t="s">
        <v>505</v>
      </c>
      <c r="G15" s="118" t="s">
        <v>25</v>
      </c>
      <c r="H15" s="118" t="e">
        <f>IF('Scope 1'!#REF!="Litres",0,'Scope 1'!#REF!)</f>
        <v>#REF!</v>
      </c>
      <c r="I15" s="118" t="e">
        <f>IF('Scope 1'!#REF!="Litres",0,'Scope 1'!#REF!)</f>
        <v>#REF!</v>
      </c>
      <c r="J15" s="118" t="e">
        <f>IF(OR('Scope 1'!#REF!="Litres",'Scope 1'!#REF!="Enter Consumption Figure"),0,'Scope 1'!#REF!)</f>
        <v>#REF!</v>
      </c>
    </row>
    <row r="16" spans="1:10" x14ac:dyDescent="0.25">
      <c r="A16" s="118" t="e">
        <f>Overview!#REF!</f>
        <v>#REF!</v>
      </c>
      <c r="B16" s="118" t="str">
        <f>Overview!$C$15</f>
        <v>2021-22</v>
      </c>
      <c r="C16" s="118">
        <f>'Scope guidance'!$D$32</f>
        <v>0</v>
      </c>
      <c r="D16" s="118" t="s">
        <v>43</v>
      </c>
      <c r="E16" s="118" t="s">
        <v>497</v>
      </c>
      <c r="F16" s="118" t="s">
        <v>469</v>
      </c>
      <c r="G16" s="118" t="s">
        <v>25</v>
      </c>
      <c r="H16" s="118" t="e">
        <f>IF('Scope 1'!#REF!="Litres",0,'Scope 1'!#REF!)</f>
        <v>#REF!</v>
      </c>
      <c r="I16" s="118" t="e">
        <f>IF('Scope 1'!#REF!="Litres",0,'Scope 1'!#REF!)</f>
        <v>#REF!</v>
      </c>
      <c r="J16" s="118" t="e">
        <f>IF(OR('Scope 1'!#REF!="Litres",'Scope 1'!#REF!="Enter Consumption Figure"),0,'Scope 1'!#REF!)</f>
        <v>#REF!</v>
      </c>
    </row>
    <row r="17" spans="1:10" x14ac:dyDescent="0.25">
      <c r="A17" s="118" t="e">
        <f>Overview!#REF!</f>
        <v>#REF!</v>
      </c>
      <c r="B17" s="118" t="str">
        <f>Overview!$C$15</f>
        <v>2021-22</v>
      </c>
      <c r="C17" s="118">
        <f>'Scope guidance'!$D$32</f>
        <v>0</v>
      </c>
      <c r="D17" s="118" t="s">
        <v>43</v>
      </c>
      <c r="E17" s="118" t="s">
        <v>497</v>
      </c>
      <c r="F17" s="118" t="s">
        <v>12</v>
      </c>
      <c r="G17" s="118" t="s">
        <v>25</v>
      </c>
      <c r="H17" s="118" t="e">
        <f>IF('Scope 1'!#REF!="Litres",0,'Scope 1'!#REF!)</f>
        <v>#REF!</v>
      </c>
      <c r="I17" s="118" t="e">
        <f>IF('Scope 1'!#REF!="Litres",0,'Scope 1'!#REF!)</f>
        <v>#REF!</v>
      </c>
      <c r="J17" s="118" t="e">
        <f>IF(OR('Scope 1'!#REF!="Litres",'Scope 1'!#REF!="Enter Consumption Figure"),0,'Scope 1'!#REF!)</f>
        <v>#REF!</v>
      </c>
    </row>
    <row r="18" spans="1:10" x14ac:dyDescent="0.25">
      <c r="A18" s="118" t="e">
        <f>Overview!#REF!</f>
        <v>#REF!</v>
      </c>
      <c r="B18" s="118" t="str">
        <f>Overview!$C$15</f>
        <v>2021-22</v>
      </c>
      <c r="C18" s="118">
        <f>'Scope guidance'!$D$32</f>
        <v>0</v>
      </c>
      <c r="D18" s="118" t="s">
        <v>43</v>
      </c>
      <c r="E18" s="118" t="s">
        <v>497</v>
      </c>
      <c r="F18" s="118" t="s">
        <v>13</v>
      </c>
      <c r="G18" s="118" t="s">
        <v>25</v>
      </c>
      <c r="H18" s="118" t="e">
        <f>IF('Scope 1'!#REF!="Litres",0,'Scope 1'!#REF!)</f>
        <v>#REF!</v>
      </c>
      <c r="I18" s="118" t="e">
        <f>IF('Scope 1'!#REF!="Litres",0,'Scope 1'!#REF!)</f>
        <v>#REF!</v>
      </c>
      <c r="J18" s="118" t="e">
        <f>IF(OR('Scope 1'!#REF!="Litres",'Scope 1'!#REF!="Enter Consumption Figure"),0,'Scope 1'!#REF!)</f>
        <v>#REF!</v>
      </c>
    </row>
    <row r="19" spans="1:10" x14ac:dyDescent="0.25">
      <c r="A19" s="118" t="e">
        <f>Overview!#REF!</f>
        <v>#REF!</v>
      </c>
      <c r="B19" s="118" t="str">
        <f>Overview!$C$15</f>
        <v>2021-22</v>
      </c>
      <c r="C19" s="118">
        <f>'Scope guidance'!$D$32</f>
        <v>0</v>
      </c>
      <c r="D19" s="118" t="s">
        <v>43</v>
      </c>
      <c r="E19" s="118" t="s">
        <v>497</v>
      </c>
      <c r="F19" s="118" t="s">
        <v>14</v>
      </c>
      <c r="G19" s="118" t="s">
        <v>25</v>
      </c>
      <c r="H19" s="118" t="e">
        <f>IF('Scope 1'!#REF!="Litres",0,'Scope 1'!#REF!)</f>
        <v>#REF!</v>
      </c>
      <c r="I19" s="118" t="e">
        <f>IF('Scope 1'!#REF!="Litres",0,'Scope 1'!#REF!)</f>
        <v>#REF!</v>
      </c>
      <c r="J19" s="118" t="e">
        <f>IF(OR('Scope 1'!#REF!="Litres",'Scope 1'!#REF!="Enter Consumption Figure"),0,'Scope 1'!#REF!)</f>
        <v>#REF!</v>
      </c>
    </row>
    <row r="20" spans="1:10" x14ac:dyDescent="0.25">
      <c r="A20" s="118" t="e">
        <f>Overview!#REF!</f>
        <v>#REF!</v>
      </c>
      <c r="B20" s="118" t="str">
        <f>Overview!$C$15</f>
        <v>2021-22</v>
      </c>
      <c r="C20" s="118">
        <f>'Scope guidance'!$D$32</f>
        <v>0</v>
      </c>
      <c r="D20" s="118" t="s">
        <v>43</v>
      </c>
      <c r="E20" s="118" t="s">
        <v>497</v>
      </c>
      <c r="F20" s="118" t="s">
        <v>506</v>
      </c>
      <c r="G20" s="118" t="s">
        <v>25</v>
      </c>
      <c r="H20" s="118" t="e">
        <f>IF('Scope 1'!#REF!="Litres",0,'Scope 1'!#REF!)</f>
        <v>#REF!</v>
      </c>
      <c r="I20" s="118" t="e">
        <f>IF('Scope 1'!#REF!="Litres",0,'Scope 1'!#REF!)</f>
        <v>#REF!</v>
      </c>
      <c r="J20" s="118" t="e">
        <f>IF(OR('Scope 1'!#REF!="Litres",'Scope 1'!#REF!="Enter Consumption Figure"),0,'Scope 1'!#REF!)</f>
        <v>#REF!</v>
      </c>
    </row>
    <row r="21" spans="1:10" x14ac:dyDescent="0.25">
      <c r="A21" s="118" t="e">
        <f>Overview!#REF!</f>
        <v>#REF!</v>
      </c>
      <c r="B21" s="118" t="str">
        <f>Overview!$C$15</f>
        <v>2021-22</v>
      </c>
      <c r="C21" s="118">
        <f>'Scope guidance'!$D$32</f>
        <v>0</v>
      </c>
      <c r="D21" s="118" t="s">
        <v>43</v>
      </c>
      <c r="E21" s="118" t="s">
        <v>497</v>
      </c>
      <c r="F21" s="118" t="s">
        <v>507</v>
      </c>
      <c r="G21" s="118" t="s">
        <v>25</v>
      </c>
      <c r="H21" s="118" t="e">
        <f>IF('Scope 1'!#REF!="Litres",0,'Scope 1'!#REF!)</f>
        <v>#REF!</v>
      </c>
      <c r="I21" s="118" t="e">
        <f>IF('Scope 1'!#REF!="Litres",0,'Scope 1'!#REF!)</f>
        <v>#REF!</v>
      </c>
      <c r="J21" s="118" t="e">
        <f>IF(OR('Scope 1'!#REF!="Litres",'Scope 1'!#REF!="Enter Consumption Figure"),0,'Scope 1'!#REF!)</f>
        <v>#REF!</v>
      </c>
    </row>
    <row r="22" spans="1:10" x14ac:dyDescent="0.25">
      <c r="A22" s="118" t="e">
        <f>Overview!#REF!</f>
        <v>#REF!</v>
      </c>
      <c r="B22" s="118" t="str">
        <f>Overview!$C$15</f>
        <v>2021-22</v>
      </c>
      <c r="C22" s="118">
        <f>'Scope guidance'!$D$32</f>
        <v>0</v>
      </c>
      <c r="D22" s="118" t="s">
        <v>43</v>
      </c>
      <c r="E22" s="118" t="s">
        <v>497</v>
      </c>
      <c r="F22" s="118" t="s">
        <v>511</v>
      </c>
      <c r="G22" s="118" t="s">
        <v>25</v>
      </c>
      <c r="H22" s="118" t="e">
        <f>IF('Scope 1'!#REF!="Litres",0,'Scope 1'!#REF!)</f>
        <v>#REF!</v>
      </c>
      <c r="I22" s="118" t="e">
        <f>IF('Scope 1'!#REF!="Litres",0,'Scope 1'!#REF!)</f>
        <v>#REF!</v>
      </c>
      <c r="J22" s="118" t="e">
        <f>IF(OR('Scope 1'!#REF!="Litres",'Scope 1'!#REF!="Enter Consumption Figure"),0,'Scope 1'!#REF!)</f>
        <v>#REF!</v>
      </c>
    </row>
    <row r="23" spans="1:10" x14ac:dyDescent="0.25">
      <c r="A23" s="118" t="e">
        <f>Overview!#REF!</f>
        <v>#REF!</v>
      </c>
      <c r="B23" s="118" t="str">
        <f>Overview!$C$15</f>
        <v>2021-22</v>
      </c>
      <c r="C23" s="118">
        <f>'Scope guidance'!$D$32</f>
        <v>0</v>
      </c>
      <c r="D23" s="118" t="s">
        <v>43</v>
      </c>
      <c r="E23" s="118" t="s">
        <v>497</v>
      </c>
      <c r="F23" s="118" t="s">
        <v>512</v>
      </c>
      <c r="G23" s="118" t="s">
        <v>25</v>
      </c>
      <c r="H23" s="118" t="e">
        <f>IF('Scope 1'!#REF!="Litres",0,'Scope 1'!#REF!)</f>
        <v>#REF!</v>
      </c>
      <c r="I23" s="118" t="e">
        <f>IF('Scope 1'!#REF!="Litres",0,'Scope 1'!#REF!)</f>
        <v>#REF!</v>
      </c>
      <c r="J23" s="118" t="e">
        <f>IF(OR('Scope 1'!#REF!="Litres",'Scope 1'!#REF!="Enter Consumption Figure"),0,'Scope 1'!#REF!)</f>
        <v>#REF!</v>
      </c>
    </row>
    <row r="24" spans="1:10" x14ac:dyDescent="0.25">
      <c r="A24" s="118" t="e">
        <f>Overview!#REF!</f>
        <v>#REF!</v>
      </c>
      <c r="B24" s="118" t="str">
        <f>Overview!$C$15</f>
        <v>2021-22</v>
      </c>
      <c r="C24" s="118">
        <f>'Scope guidance'!$D$32</f>
        <v>0</v>
      </c>
      <c r="D24" s="118" t="s">
        <v>43</v>
      </c>
      <c r="E24" s="118" t="s">
        <v>497</v>
      </c>
      <c r="F24" s="118" t="s">
        <v>508</v>
      </c>
      <c r="G24" s="118" t="s">
        <v>25</v>
      </c>
      <c r="H24" s="118" t="e">
        <f>IF('Scope 1'!#REF!="Litres",0,'Scope 1'!#REF!)</f>
        <v>#REF!</v>
      </c>
      <c r="I24" s="118" t="e">
        <f>IF('Scope 1'!#REF!="Litres",0,'Scope 1'!#REF!)</f>
        <v>#REF!</v>
      </c>
      <c r="J24" s="118" t="e">
        <f>IF(OR('Scope 1'!#REF!="Litres",'Scope 1'!#REF!="Enter Consumption Figure"),0,'Scope 1'!#REF!)</f>
        <v>#REF!</v>
      </c>
    </row>
    <row r="25" spans="1:10" x14ac:dyDescent="0.25">
      <c r="A25" s="118" t="e">
        <f>Overview!#REF!</f>
        <v>#REF!</v>
      </c>
      <c r="B25" s="118" t="str">
        <f>Overview!$C$15</f>
        <v>2021-22</v>
      </c>
      <c r="C25" s="118">
        <f>'Scope guidance'!$D$32</f>
        <v>0</v>
      </c>
      <c r="D25" s="118" t="s">
        <v>43</v>
      </c>
      <c r="E25" s="118" t="s">
        <v>497</v>
      </c>
      <c r="F25" s="118" t="s">
        <v>534</v>
      </c>
      <c r="G25" s="118" t="s">
        <v>25</v>
      </c>
      <c r="H25" s="118" t="e">
        <f>IF('Scope 1'!#REF!="Litres",0,'Scope 1'!#REF!)</f>
        <v>#REF!</v>
      </c>
      <c r="I25" s="118" t="e">
        <f>IF('Scope 1'!#REF!="Litres",0,'Scope 1'!#REF!)</f>
        <v>#REF!</v>
      </c>
      <c r="J25" s="118" t="e">
        <f>IF(OR('Scope 1'!#REF!="Litres",'Scope 1'!#REF!="Enter Consumption Figure"),0,'Scope 1'!#REF!)</f>
        <v>#REF!</v>
      </c>
    </row>
    <row r="26" spans="1:10" x14ac:dyDescent="0.25">
      <c r="A26" s="118" t="e">
        <f>Overview!#REF!</f>
        <v>#REF!</v>
      </c>
      <c r="B26" s="118" t="str">
        <f>Overview!$C$15</f>
        <v>2021-22</v>
      </c>
      <c r="C26" s="118">
        <f>'Scope guidance'!$D$32</f>
        <v>0</v>
      </c>
      <c r="D26" s="118" t="s">
        <v>43</v>
      </c>
      <c r="E26" s="118" t="s">
        <v>497</v>
      </c>
      <c r="F26" s="118" t="s">
        <v>535</v>
      </c>
      <c r="G26" s="118" t="s">
        <v>25</v>
      </c>
      <c r="H26" s="118" t="e">
        <f>IF('Scope 1'!#REF!="Litres",0,'Scope 1'!#REF!)</f>
        <v>#REF!</v>
      </c>
      <c r="I26" s="118" t="e">
        <f>IF('Scope 1'!#REF!="Litres",0,'Scope 1'!#REF!)</f>
        <v>#REF!</v>
      </c>
      <c r="J26" s="118" t="e">
        <f>IF(OR('Scope 1'!#REF!="Litres",'Scope 1'!#REF!="Enter Consumption Figure"),0,'Scope 1'!#REF!)</f>
        <v>#REF!</v>
      </c>
    </row>
    <row r="27" spans="1:10" x14ac:dyDescent="0.25">
      <c r="A27" s="118" t="e">
        <f>Overview!#REF!</f>
        <v>#REF!</v>
      </c>
      <c r="B27" s="118" t="str">
        <f>Overview!$C$15</f>
        <v>2021-22</v>
      </c>
      <c r="C27" s="118">
        <f>'Scope guidance'!$D$32</f>
        <v>0</v>
      </c>
      <c r="D27" s="118" t="s">
        <v>43</v>
      </c>
      <c r="E27" s="118" t="s">
        <v>497</v>
      </c>
      <c r="F27" s="118" t="s">
        <v>532</v>
      </c>
      <c r="G27" s="118" t="s">
        <v>25</v>
      </c>
      <c r="H27" s="118" t="e">
        <f>'Scope 1'!#REF!</f>
        <v>#REF!</v>
      </c>
      <c r="I27" s="118" t="e">
        <f>'Scope 1'!#REF!</f>
        <v>#REF!</v>
      </c>
      <c r="J27" s="118" t="e">
        <f>IF('Scope 1'!#REF!="Enter Consumption Figure",0,'Scope 1'!#REF!)</f>
        <v>#REF!</v>
      </c>
    </row>
    <row r="28" spans="1:10" x14ac:dyDescent="0.25">
      <c r="A28" s="118" t="e">
        <f>Overview!#REF!</f>
        <v>#REF!</v>
      </c>
      <c r="B28" s="118" t="str">
        <f>Overview!$C$15</f>
        <v>2021-22</v>
      </c>
      <c r="C28" s="118">
        <f>'Scope guidance'!$D$32</f>
        <v>0</v>
      </c>
      <c r="D28" s="118" t="s">
        <v>43</v>
      </c>
      <c r="E28" s="118" t="s">
        <v>497</v>
      </c>
      <c r="F28" s="118" t="s">
        <v>533</v>
      </c>
      <c r="G28" s="118" t="s">
        <v>25</v>
      </c>
      <c r="H28" s="118" t="e">
        <f>'Scope 1'!#REF!</f>
        <v>#REF!</v>
      </c>
      <c r="I28" s="118" t="e">
        <f>'Scope 1'!#REF!</f>
        <v>#REF!</v>
      </c>
      <c r="J28" s="118" t="e">
        <f>IF('Scope 1'!#REF!="Enter Consumption Figure",0,'Scope 1'!#REF!)</f>
        <v>#REF!</v>
      </c>
    </row>
    <row r="29" spans="1:10" x14ac:dyDescent="0.25">
      <c r="A29" s="118" t="e">
        <f>Overview!#REF!</f>
        <v>#REF!</v>
      </c>
      <c r="B29" s="118" t="str">
        <f>Overview!$C$15</f>
        <v>2021-22</v>
      </c>
      <c r="C29" s="118">
        <f>'Scope guidance'!$D$32</f>
        <v>0</v>
      </c>
      <c r="D29" s="118" t="s">
        <v>43</v>
      </c>
      <c r="E29" s="118" t="s">
        <v>497</v>
      </c>
      <c r="F29" s="118" t="s">
        <v>527</v>
      </c>
      <c r="G29" s="118" t="s">
        <v>25</v>
      </c>
      <c r="H29" s="118" t="e">
        <f>IF('Scope 1'!#REF!="Litres",0,'Scope 1'!#REF!)</f>
        <v>#REF!</v>
      </c>
      <c r="I29" s="118" t="e">
        <f>IF('Scope 1'!#REF!="Litres",0,'Scope 1'!#REF!)</f>
        <v>#REF!</v>
      </c>
      <c r="J29" s="118" t="e">
        <f>IF(OR('Scope 1'!#REF!="Litres",'Scope 1'!#REF!="Enter Consumption Figure"),0,'Scope 1'!#REF!)</f>
        <v>#REF!</v>
      </c>
    </row>
    <row r="30" spans="1:10" x14ac:dyDescent="0.25">
      <c r="A30" s="118" t="e">
        <f>Overview!#REF!</f>
        <v>#REF!</v>
      </c>
      <c r="B30" s="118" t="str">
        <f>Overview!$C$15</f>
        <v>2021-22</v>
      </c>
      <c r="C30" s="118">
        <f>'Scope guidance'!$D$32</f>
        <v>0</v>
      </c>
      <c r="D30" s="118" t="s">
        <v>43</v>
      </c>
      <c r="E30" s="118" t="s">
        <v>497</v>
      </c>
      <c r="F30" s="118" t="s">
        <v>518</v>
      </c>
      <c r="G30" s="118" t="s">
        <v>25</v>
      </c>
      <c r="H30" s="118" t="e">
        <f>IF('Scope 1'!#REF!="Litres",0,'Scope 1'!#REF!)</f>
        <v>#REF!</v>
      </c>
      <c r="I30" s="118" t="e">
        <f>IF('Scope 1'!#REF!="Litres",0,'Scope 1'!#REF!)</f>
        <v>#REF!</v>
      </c>
      <c r="J30" s="118" t="e">
        <f>IF(OR('Scope 1'!#REF!="Litres",'Scope 1'!#REF!="Enter Consumption Figure"),0,'Scope 1'!#REF!)</f>
        <v>#REF!</v>
      </c>
    </row>
    <row r="31" spans="1:10" x14ac:dyDescent="0.25">
      <c r="A31" s="118" t="e">
        <f>Overview!#REF!</f>
        <v>#REF!</v>
      </c>
      <c r="B31" s="118" t="str">
        <f>Overview!$C$15</f>
        <v>2021-22</v>
      </c>
      <c r="C31" s="118">
        <f>'Scope guidance'!$D$32</f>
        <v>0</v>
      </c>
      <c r="D31" s="118" t="s">
        <v>43</v>
      </c>
      <c r="E31" s="118" t="s">
        <v>497</v>
      </c>
      <c r="F31" s="118" t="s">
        <v>519</v>
      </c>
      <c r="G31" s="118" t="s">
        <v>25</v>
      </c>
      <c r="H31" s="118" t="e">
        <f>IF('Scope 1'!#REF!="Litres",0,'Scope 1'!#REF!)</f>
        <v>#REF!</v>
      </c>
      <c r="I31" s="118" t="e">
        <f>IF('Scope 1'!#REF!="Litres",0,'Scope 1'!#REF!)</f>
        <v>#REF!</v>
      </c>
      <c r="J31" s="118" t="e">
        <f>IF(OR('Scope 1'!#REF!="Litres",'Scope 1'!#REF!="Enter Consumption Figure"),0,'Scope 1'!#REF!)</f>
        <v>#REF!</v>
      </c>
    </row>
    <row r="32" spans="1:10" x14ac:dyDescent="0.25">
      <c r="A32" s="118" t="e">
        <f>Overview!#REF!</f>
        <v>#REF!</v>
      </c>
      <c r="B32" s="118" t="str">
        <f>Overview!$C$15</f>
        <v>2021-22</v>
      </c>
      <c r="C32" s="118">
        <f>'Scope guidance'!$D$32</f>
        <v>0</v>
      </c>
      <c r="D32" s="118" t="s">
        <v>43</v>
      </c>
      <c r="E32" s="118" t="s">
        <v>497</v>
      </c>
      <c r="F32" s="118" t="s">
        <v>524</v>
      </c>
      <c r="G32" s="118" t="s">
        <v>25</v>
      </c>
      <c r="H32" s="118" t="e">
        <f>IF('Scope 1'!#REF!="Litres",0,'Scope 1'!#REF!)</f>
        <v>#REF!</v>
      </c>
      <c r="I32" s="118" t="e">
        <f>IF('Scope 1'!#REF!="Litres",0,'Scope 1'!#REF!)</f>
        <v>#REF!</v>
      </c>
      <c r="J32" s="118" t="e">
        <f>IF(OR('Scope 1'!#REF!="Litres",'Scope 1'!#REF!="Enter Consumption Figure"),0,'Scope 1'!#REF!)</f>
        <v>#REF!</v>
      </c>
    </row>
    <row r="33" spans="1:10" x14ac:dyDescent="0.25">
      <c r="A33" s="118" t="e">
        <f>Overview!#REF!</f>
        <v>#REF!</v>
      </c>
      <c r="B33" s="118" t="str">
        <f>Overview!$C$15</f>
        <v>2021-22</v>
      </c>
      <c r="C33" s="118">
        <f>'Scope guidance'!$D$32</f>
        <v>0</v>
      </c>
      <c r="D33" s="118" t="s">
        <v>43</v>
      </c>
      <c r="E33" s="118" t="s">
        <v>497</v>
      </c>
      <c r="F33" s="118" t="s">
        <v>520</v>
      </c>
      <c r="G33" s="118" t="s">
        <v>25</v>
      </c>
      <c r="H33" s="118" t="e">
        <f>IF('Scope 1'!#REF!="Litres",0,'Scope 1'!#REF!)</f>
        <v>#REF!</v>
      </c>
      <c r="I33" s="118" t="e">
        <f>IF('Scope 1'!#REF!="Litres",0,'Scope 1'!#REF!)</f>
        <v>#REF!</v>
      </c>
      <c r="J33" s="118" t="e">
        <f>IF(OR('Scope 1'!#REF!="Litres",'Scope 1'!#REF!="Enter Consumption Figure"),0,'Scope 1'!#REF!)</f>
        <v>#REF!</v>
      </c>
    </row>
    <row r="34" spans="1:10" x14ac:dyDescent="0.25">
      <c r="A34" s="118" t="e">
        <f>Overview!#REF!</f>
        <v>#REF!</v>
      </c>
      <c r="B34" s="118" t="str">
        <f>Overview!$C$15</f>
        <v>2021-22</v>
      </c>
      <c r="C34" s="118">
        <f>'Scope guidance'!$D$32</f>
        <v>0</v>
      </c>
      <c r="D34" s="118" t="s">
        <v>43</v>
      </c>
      <c r="E34" s="118" t="s">
        <v>497</v>
      </c>
      <c r="F34" s="118" t="s">
        <v>521</v>
      </c>
      <c r="G34" s="118" t="s">
        <v>25</v>
      </c>
      <c r="H34" s="118" t="e">
        <f>IF('Scope 1'!#REF!="Litres",0,'Scope 1'!#REF!)</f>
        <v>#REF!</v>
      </c>
      <c r="I34" s="118" t="e">
        <f>IF('Scope 1'!#REF!="Litres",0,'Scope 1'!#REF!)</f>
        <v>#REF!</v>
      </c>
      <c r="J34" s="118" t="e">
        <f>IF(OR('Scope 1'!#REF!="Litres",'Scope 1'!#REF!="Enter Consumption Figure"),0,'Scope 1'!#REF!)</f>
        <v>#REF!</v>
      </c>
    </row>
    <row r="35" spans="1:10" x14ac:dyDescent="0.25">
      <c r="A35" s="118" t="e">
        <f>Overview!#REF!</f>
        <v>#REF!</v>
      </c>
      <c r="B35" s="118" t="str">
        <f>Overview!$C$15</f>
        <v>2021-22</v>
      </c>
      <c r="C35" s="118">
        <f>'Scope guidance'!$D$32</f>
        <v>0</v>
      </c>
      <c r="D35" s="118" t="s">
        <v>43</v>
      </c>
      <c r="E35" s="118" t="s">
        <v>497</v>
      </c>
      <c r="F35" s="118" t="s">
        <v>523</v>
      </c>
      <c r="G35" s="118" t="s">
        <v>25</v>
      </c>
      <c r="H35" s="118" t="e">
        <f>IF('Scope 1'!#REF!="Litres",0,'Scope 1'!#REF!)</f>
        <v>#REF!</v>
      </c>
      <c r="I35" s="118" t="e">
        <f>IF('Scope 1'!#REF!="Litres",0,'Scope 1'!#REF!)</f>
        <v>#REF!</v>
      </c>
      <c r="J35" s="118" t="e">
        <f>IF(OR('Scope 1'!#REF!="Litres",'Scope 1'!#REF!="Enter Consumption Figure"),0,'Scope 1'!#REF!)</f>
        <v>#REF!</v>
      </c>
    </row>
    <row r="36" spans="1:10" x14ac:dyDescent="0.25">
      <c r="A36" s="118" t="e">
        <f>Overview!#REF!</f>
        <v>#REF!</v>
      </c>
      <c r="B36" s="118" t="str">
        <f>Overview!$C$15</f>
        <v>2021-22</v>
      </c>
      <c r="C36" s="118">
        <f>'Scope guidance'!$D$32</f>
        <v>0</v>
      </c>
      <c r="D36" s="118" t="s">
        <v>43</v>
      </c>
      <c r="E36" s="118" t="s">
        <v>497</v>
      </c>
      <c r="F36" s="118" t="s">
        <v>522</v>
      </c>
      <c r="G36" s="118" t="s">
        <v>25</v>
      </c>
      <c r="H36" s="118" t="e">
        <f>IF('Scope 1'!#REF!="Litres",0,'Scope 1'!#REF!)</f>
        <v>#REF!</v>
      </c>
      <c r="I36" s="118" t="e">
        <f>IF('Scope 1'!#REF!="Litres",0,'Scope 1'!#REF!)</f>
        <v>#REF!</v>
      </c>
      <c r="J36" s="118" t="e">
        <f>IF(OR('Scope 1'!#REF!="Litres",'Scope 1'!#REF!="Enter Consumption Figure"),0,'Scope 1'!#REF!)</f>
        <v>#REF!</v>
      </c>
    </row>
    <row r="37" spans="1:10" x14ac:dyDescent="0.25">
      <c r="A37" s="118" t="e">
        <f>Overview!#REF!</f>
        <v>#REF!</v>
      </c>
      <c r="B37" s="118" t="str">
        <f>Overview!$C$15</f>
        <v>2021-22</v>
      </c>
      <c r="C37" s="118">
        <f>'Scope guidance'!$D$32</f>
        <v>0</v>
      </c>
      <c r="D37" s="118" t="s">
        <v>43</v>
      </c>
      <c r="E37" s="118" t="s">
        <v>497</v>
      </c>
      <c r="F37" s="118" t="s">
        <v>526</v>
      </c>
      <c r="G37" s="118" t="s">
        <v>514</v>
      </c>
      <c r="H37" s="118" t="e">
        <f>'Scope 1'!#REF!</f>
        <v>#REF!</v>
      </c>
      <c r="I37" s="118" t="e">
        <f>'Scope 1'!#REF!</f>
        <v>#REF!</v>
      </c>
      <c r="J37" s="118" t="e">
        <f>IF('Scope 1'!#REF!="Enter Consumption Figure",0,'Scope 1'!#REF!)</f>
        <v>#REF!</v>
      </c>
    </row>
    <row r="38" spans="1:10" x14ac:dyDescent="0.25">
      <c r="A38" s="118" t="e">
        <f>Overview!#REF!</f>
        <v>#REF!</v>
      </c>
      <c r="B38" s="118" t="str">
        <f>Overview!$C$15</f>
        <v>2021-22</v>
      </c>
      <c r="C38" s="118">
        <f>'Scope guidance'!$D$32</f>
        <v>0</v>
      </c>
      <c r="D38" s="118" t="s">
        <v>43</v>
      </c>
      <c r="E38" s="118" t="s">
        <v>497</v>
      </c>
      <c r="F38" s="118" t="s">
        <v>525</v>
      </c>
      <c r="G38" s="118" t="s">
        <v>514</v>
      </c>
      <c r="H38" s="118" t="e">
        <f>'Scope 1'!#REF!</f>
        <v>#REF!</v>
      </c>
      <c r="I38" s="118" t="e">
        <f>'Scope 1'!#REF!</f>
        <v>#REF!</v>
      </c>
      <c r="J38" s="118" t="e">
        <f>IF('Scope 1'!#REF!="Enter Consumption Figure",0,'Scope 1'!#REF!)</f>
        <v>#REF!</v>
      </c>
    </row>
    <row r="39" spans="1:10" x14ac:dyDescent="0.25">
      <c r="A39" s="118" t="e">
        <f>Overview!#REF!</f>
        <v>#REF!</v>
      </c>
      <c r="B39" s="118" t="str">
        <f>Overview!$C$15</f>
        <v>2021-22</v>
      </c>
      <c r="C39" s="118">
        <f>'Scope guidance'!$D$32</f>
        <v>0</v>
      </c>
      <c r="D39" s="118" t="s">
        <v>43</v>
      </c>
      <c r="E39" s="118" t="s">
        <v>497</v>
      </c>
      <c r="F39" s="118" t="s">
        <v>464</v>
      </c>
      <c r="G39" s="118" t="s">
        <v>514</v>
      </c>
      <c r="H39" s="118">
        <f>IF('Scope 1'!C36="Miles",0,'Scope 1'!E36)</f>
        <v>166590</v>
      </c>
      <c r="I39" s="118">
        <f>IF('Scope 1'!C36="Miles",0,'Scope 1'!F36)</f>
        <v>2.512</v>
      </c>
      <c r="J39" s="118">
        <f>IF(OR('Scope 1'!C36="Miles",'Scope 1'!G36="Enter Consumption Figure"),0,'Scope 1'!G36)</f>
        <v>418.47408000000001</v>
      </c>
    </row>
    <row r="40" spans="1:10" x14ac:dyDescent="0.25">
      <c r="A40" s="118" t="e">
        <f>Overview!#REF!</f>
        <v>#REF!</v>
      </c>
      <c r="B40" s="118" t="str">
        <f>Overview!$C$15</f>
        <v>2021-22</v>
      </c>
      <c r="C40" s="118">
        <f>'Scope guidance'!$D$32</f>
        <v>0</v>
      </c>
      <c r="D40" s="118" t="s">
        <v>43</v>
      </c>
      <c r="E40" s="118" t="s">
        <v>497</v>
      </c>
      <c r="F40" s="118" t="s">
        <v>468</v>
      </c>
      <c r="G40" s="118" t="s">
        <v>514</v>
      </c>
      <c r="H40" s="118">
        <f>IF('Scope 1'!C37="Miles",0,'Scope 1'!E37)</f>
        <v>0</v>
      </c>
      <c r="I40" s="118">
        <f>IF('Scope 1'!C37="Miles",0,'Scope 1'!F37)</f>
        <v>0</v>
      </c>
      <c r="J40" s="118">
        <f>IF(OR('Scope 1'!C37="Miles",'Scope 1'!G37="Enter Consumption Figure"),0,'Scope 1'!G37)</f>
        <v>0</v>
      </c>
    </row>
    <row r="41" spans="1:10" x14ac:dyDescent="0.25">
      <c r="A41" s="118" t="e">
        <f>Overview!#REF!</f>
        <v>#REF!</v>
      </c>
      <c r="B41" s="118" t="str">
        <f>Overview!$C$15</f>
        <v>2021-22</v>
      </c>
      <c r="C41" s="118">
        <f>'Scope guidance'!$D$32</f>
        <v>0</v>
      </c>
      <c r="D41" s="118" t="s">
        <v>43</v>
      </c>
      <c r="E41" s="118" t="s">
        <v>497</v>
      </c>
      <c r="F41" s="118" t="s">
        <v>509</v>
      </c>
      <c r="G41" s="118" t="s">
        <v>514</v>
      </c>
      <c r="H41" s="118" t="e">
        <f>IF('Scope 1'!#REF!="Miles",0,'Scope 1'!#REF!)</f>
        <v>#REF!</v>
      </c>
      <c r="I41" s="118" t="e">
        <f>IF('Scope 1'!#REF!="Miles",0,'Scope 1'!#REF!)</f>
        <v>#REF!</v>
      </c>
      <c r="J41" s="118" t="e">
        <f>IF(OR('Scope 1'!#REF!="Miles",'Scope 1'!#REF!="Enter Consumption Figure"),0,'Scope 1'!#REF!)</f>
        <v>#REF!</v>
      </c>
    </row>
    <row r="42" spans="1:10" x14ac:dyDescent="0.25">
      <c r="A42" s="118" t="e">
        <f>Overview!#REF!</f>
        <v>#REF!</v>
      </c>
      <c r="B42" s="118" t="str">
        <f>Overview!$C$15</f>
        <v>2021-22</v>
      </c>
      <c r="C42" s="118">
        <f>'Scope guidance'!$D$32</f>
        <v>0</v>
      </c>
      <c r="D42" s="118" t="s">
        <v>43</v>
      </c>
      <c r="E42" s="118" t="s">
        <v>497</v>
      </c>
      <c r="F42" s="118" t="s">
        <v>505</v>
      </c>
      <c r="G42" s="118" t="s">
        <v>514</v>
      </c>
      <c r="H42" s="118" t="e">
        <f>IF('Scope 1'!#REF!="Miles",0,'Scope 1'!#REF!)</f>
        <v>#REF!</v>
      </c>
      <c r="I42" s="118" t="e">
        <f>IF('Scope 1'!#REF!="Miles",0,'Scope 1'!#REF!)</f>
        <v>#REF!</v>
      </c>
      <c r="J42" s="118" t="e">
        <f>IF(OR('Scope 1'!#REF!="Miles",'Scope 1'!#REF!="Enter Consumption Figure"),0,'Scope 1'!#REF!)</f>
        <v>#REF!</v>
      </c>
    </row>
    <row r="43" spans="1:10" x14ac:dyDescent="0.25">
      <c r="A43" s="118" t="e">
        <f>Overview!#REF!</f>
        <v>#REF!</v>
      </c>
      <c r="B43" s="118" t="str">
        <f>Overview!$C$15</f>
        <v>2021-22</v>
      </c>
      <c r="C43" s="118">
        <f>'Scope guidance'!$D$32</f>
        <v>0</v>
      </c>
      <c r="D43" s="118" t="s">
        <v>43</v>
      </c>
      <c r="E43" s="118" t="s">
        <v>497</v>
      </c>
      <c r="F43" s="118" t="s">
        <v>469</v>
      </c>
      <c r="G43" s="118" t="s">
        <v>514</v>
      </c>
      <c r="H43" s="118" t="e">
        <f>IF('Scope 1'!#REF!="Miles",0,'Scope 1'!#REF!)</f>
        <v>#REF!</v>
      </c>
      <c r="I43" s="118" t="e">
        <f>IF('Scope 1'!#REF!="Miles",0,'Scope 1'!#REF!)</f>
        <v>#REF!</v>
      </c>
      <c r="J43" s="118" t="e">
        <f>IF(OR('Scope 1'!#REF!="Miles",'Scope 1'!#REF!="Enter Consumption Figure"),0,'Scope 1'!#REF!)</f>
        <v>#REF!</v>
      </c>
    </row>
    <row r="44" spans="1:10" x14ac:dyDescent="0.25">
      <c r="A44" s="118" t="e">
        <f>Overview!#REF!</f>
        <v>#REF!</v>
      </c>
      <c r="B44" s="118" t="str">
        <f>Overview!$C$15</f>
        <v>2021-22</v>
      </c>
      <c r="C44" s="118">
        <f>'Scope guidance'!$D$32</f>
        <v>0</v>
      </c>
      <c r="D44" s="118" t="s">
        <v>43</v>
      </c>
      <c r="E44" s="118" t="s">
        <v>497</v>
      </c>
      <c r="F44" s="118" t="s">
        <v>12</v>
      </c>
      <c r="G44" s="118" t="s">
        <v>514</v>
      </c>
      <c r="H44" s="118" t="e">
        <f>IF('Scope 1'!#REF!="Miles",0,'Scope 1'!#REF!)</f>
        <v>#REF!</v>
      </c>
      <c r="I44" s="118" t="e">
        <f>IF('Scope 1'!#REF!="Miles",0,'Scope 1'!#REF!)</f>
        <v>#REF!</v>
      </c>
      <c r="J44" s="118" t="e">
        <f>IF(OR('Scope 1'!#REF!="Miles",'Scope 1'!#REF!="Enter Consumption Figure"),0,'Scope 1'!#REF!)</f>
        <v>#REF!</v>
      </c>
    </row>
    <row r="45" spans="1:10" x14ac:dyDescent="0.25">
      <c r="A45" s="118" t="e">
        <f>Overview!#REF!</f>
        <v>#REF!</v>
      </c>
      <c r="B45" s="118" t="str">
        <f>Overview!$C$15</f>
        <v>2021-22</v>
      </c>
      <c r="C45" s="118">
        <f>'Scope guidance'!$D$32</f>
        <v>0</v>
      </c>
      <c r="D45" s="118" t="s">
        <v>43</v>
      </c>
      <c r="E45" s="118" t="s">
        <v>497</v>
      </c>
      <c r="F45" s="118" t="s">
        <v>13</v>
      </c>
      <c r="G45" s="118" t="s">
        <v>514</v>
      </c>
      <c r="H45" s="118" t="e">
        <f>IF('Scope 1'!#REF!="Miles",0,'Scope 1'!#REF!)</f>
        <v>#REF!</v>
      </c>
      <c r="I45" s="118" t="e">
        <f>IF('Scope 1'!#REF!="Miles",0,'Scope 1'!#REF!)</f>
        <v>#REF!</v>
      </c>
      <c r="J45" s="118" t="e">
        <f>IF(OR('Scope 1'!#REF!="Miles",'Scope 1'!#REF!="Enter Consumption Figure"),0,'Scope 1'!#REF!)</f>
        <v>#REF!</v>
      </c>
    </row>
    <row r="46" spans="1:10" x14ac:dyDescent="0.25">
      <c r="A46" s="118" t="e">
        <f>Overview!#REF!</f>
        <v>#REF!</v>
      </c>
      <c r="B46" s="118" t="str">
        <f>Overview!$C$15</f>
        <v>2021-22</v>
      </c>
      <c r="C46" s="118">
        <f>'Scope guidance'!$D$32</f>
        <v>0</v>
      </c>
      <c r="D46" s="118" t="s">
        <v>43</v>
      </c>
      <c r="E46" s="118" t="s">
        <v>497</v>
      </c>
      <c r="F46" s="118" t="s">
        <v>14</v>
      </c>
      <c r="G46" s="118" t="s">
        <v>514</v>
      </c>
      <c r="H46" s="118" t="e">
        <f>IF('Scope 1'!#REF!="Miles",0,'Scope 1'!#REF!)</f>
        <v>#REF!</v>
      </c>
      <c r="I46" s="118" t="e">
        <f>IF('Scope 1'!#REF!="Miles",0,'Scope 1'!#REF!)</f>
        <v>#REF!</v>
      </c>
      <c r="J46" s="118" t="e">
        <f>IF(OR('Scope 1'!#REF!="Miles",'Scope 1'!#REF!="Enter Consumption Figure"),0,'Scope 1'!#REF!)</f>
        <v>#REF!</v>
      </c>
    </row>
    <row r="47" spans="1:10" x14ac:dyDescent="0.25">
      <c r="A47" s="118" t="e">
        <f>Overview!#REF!</f>
        <v>#REF!</v>
      </c>
      <c r="B47" s="118" t="str">
        <f>Overview!$C$15</f>
        <v>2021-22</v>
      </c>
      <c r="C47" s="118">
        <f>'Scope guidance'!$D$32</f>
        <v>0</v>
      </c>
      <c r="D47" s="118" t="s">
        <v>43</v>
      </c>
      <c r="E47" s="118" t="s">
        <v>497</v>
      </c>
      <c r="F47" s="118" t="s">
        <v>506</v>
      </c>
      <c r="G47" s="118" t="s">
        <v>514</v>
      </c>
      <c r="H47" s="118" t="e">
        <f>IF('Scope 1'!#REF!="Miles",0,'Scope 1'!#REF!)</f>
        <v>#REF!</v>
      </c>
      <c r="I47" s="118" t="e">
        <f>IF('Scope 1'!#REF!="Miles",0,'Scope 1'!#REF!)</f>
        <v>#REF!</v>
      </c>
      <c r="J47" s="118" t="e">
        <f>IF(OR('Scope 1'!#REF!="Miles",'Scope 1'!#REF!="Enter Consumption Figure"),0,'Scope 1'!#REF!)</f>
        <v>#REF!</v>
      </c>
    </row>
    <row r="48" spans="1:10" x14ac:dyDescent="0.25">
      <c r="A48" s="118" t="e">
        <f>Overview!#REF!</f>
        <v>#REF!</v>
      </c>
      <c r="B48" s="118" t="str">
        <f>Overview!$C$15</f>
        <v>2021-22</v>
      </c>
      <c r="C48" s="118">
        <f>'Scope guidance'!$D$32</f>
        <v>0</v>
      </c>
      <c r="D48" s="118" t="s">
        <v>43</v>
      </c>
      <c r="E48" s="118" t="s">
        <v>497</v>
      </c>
      <c r="F48" s="118" t="s">
        <v>507</v>
      </c>
      <c r="G48" s="118" t="s">
        <v>514</v>
      </c>
      <c r="H48" s="118" t="e">
        <f>IF('Scope 1'!#REF!="Miles",0,'Scope 1'!#REF!)</f>
        <v>#REF!</v>
      </c>
      <c r="I48" s="118" t="e">
        <f>IF('Scope 1'!#REF!="Miles",0,'Scope 1'!#REF!)</f>
        <v>#REF!</v>
      </c>
      <c r="J48" s="118" t="e">
        <f>IF(OR('Scope 1'!#REF!="Miles",'Scope 1'!#REF!="Enter Consumption Figure"),0,'Scope 1'!#REF!)</f>
        <v>#REF!</v>
      </c>
    </row>
    <row r="49" spans="1:10" x14ac:dyDescent="0.25">
      <c r="A49" s="118" t="e">
        <f>Overview!#REF!</f>
        <v>#REF!</v>
      </c>
      <c r="B49" s="118" t="str">
        <f>Overview!$C$15</f>
        <v>2021-22</v>
      </c>
      <c r="C49" s="118">
        <f>'Scope guidance'!$D$32</f>
        <v>0</v>
      </c>
      <c r="D49" s="118" t="s">
        <v>43</v>
      </c>
      <c r="E49" s="118" t="s">
        <v>497</v>
      </c>
      <c r="F49" s="118" t="s">
        <v>511</v>
      </c>
      <c r="G49" s="118" t="s">
        <v>514</v>
      </c>
      <c r="H49" s="118" t="e">
        <f>IF('Scope 1'!#REF!="Miles",0,'Scope 1'!#REF!)</f>
        <v>#REF!</v>
      </c>
      <c r="I49" s="118" t="e">
        <f>IF('Scope 1'!#REF!="Miles",0,'Scope 1'!#REF!)</f>
        <v>#REF!</v>
      </c>
      <c r="J49" s="118" t="e">
        <f>IF(OR('Scope 1'!#REF!="Miles",'Scope 1'!#REF!="Enter Consumption Figure"),0,'Scope 1'!#REF!)</f>
        <v>#REF!</v>
      </c>
    </row>
    <row r="50" spans="1:10" x14ac:dyDescent="0.25">
      <c r="A50" s="118" t="e">
        <f>Overview!#REF!</f>
        <v>#REF!</v>
      </c>
      <c r="B50" s="118" t="str">
        <f>Overview!$C$15</f>
        <v>2021-22</v>
      </c>
      <c r="C50" s="118">
        <f>'Scope guidance'!$D$32</f>
        <v>0</v>
      </c>
      <c r="D50" s="118" t="s">
        <v>43</v>
      </c>
      <c r="E50" s="118" t="s">
        <v>497</v>
      </c>
      <c r="F50" s="118" t="s">
        <v>512</v>
      </c>
      <c r="G50" s="118" t="s">
        <v>514</v>
      </c>
      <c r="H50" s="118" t="e">
        <f>IF('Scope 1'!#REF!="Miles",0,'Scope 1'!#REF!)</f>
        <v>#REF!</v>
      </c>
      <c r="I50" s="118" t="e">
        <f>IF('Scope 1'!#REF!="Miles",0,'Scope 1'!#REF!)</f>
        <v>#REF!</v>
      </c>
      <c r="J50" s="118" t="e">
        <f>IF(OR('Scope 1'!#REF!="Miles",'Scope 1'!#REF!="Enter Consumption Figure"),0,'Scope 1'!#REF!)</f>
        <v>#REF!</v>
      </c>
    </row>
    <row r="51" spans="1:10" x14ac:dyDescent="0.25">
      <c r="A51" s="118" t="e">
        <f>Overview!#REF!</f>
        <v>#REF!</v>
      </c>
      <c r="B51" s="118" t="str">
        <f>Overview!$C$15</f>
        <v>2021-22</v>
      </c>
      <c r="C51" s="118">
        <f>'Scope guidance'!$D$32</f>
        <v>0</v>
      </c>
      <c r="D51" s="118" t="s">
        <v>43</v>
      </c>
      <c r="E51" s="118" t="s">
        <v>497</v>
      </c>
      <c r="F51" s="118" t="s">
        <v>508</v>
      </c>
      <c r="G51" s="118" t="s">
        <v>514</v>
      </c>
      <c r="H51" s="118" t="e">
        <f>IF('Scope 1'!#REF!="Miles",0,'Scope 1'!#REF!)</f>
        <v>#REF!</v>
      </c>
      <c r="I51" s="118" t="e">
        <f>IF('Scope 1'!#REF!="Miles",0,'Scope 1'!#REF!)</f>
        <v>#REF!</v>
      </c>
      <c r="J51" s="118" t="e">
        <f>IF(OR('Scope 1'!#REF!="Miles",'Scope 1'!#REF!="Enter Consumption Figure"),0,'Scope 1'!#REF!)</f>
        <v>#REF!</v>
      </c>
    </row>
    <row r="52" spans="1:10" x14ac:dyDescent="0.25">
      <c r="A52" s="118" t="e">
        <f>Overview!#REF!</f>
        <v>#REF!</v>
      </c>
      <c r="B52" s="118" t="str">
        <f>Overview!$C$15</f>
        <v>2021-22</v>
      </c>
      <c r="C52" s="118">
        <f>'Scope guidance'!$D$32</f>
        <v>0</v>
      </c>
      <c r="D52" s="118" t="s">
        <v>43</v>
      </c>
      <c r="E52" s="118" t="s">
        <v>497</v>
      </c>
      <c r="F52" s="118" t="s">
        <v>534</v>
      </c>
      <c r="G52" s="118" t="s">
        <v>514</v>
      </c>
      <c r="H52" s="118" t="e">
        <f>IF('Scope 1'!#REF!="Miles",0,'Scope 1'!#REF!)</f>
        <v>#REF!</v>
      </c>
      <c r="I52" s="118" t="e">
        <f>IF('Scope 1'!#REF!="Miles",0,'Scope 1'!#REF!)</f>
        <v>#REF!</v>
      </c>
      <c r="J52" s="118" t="e">
        <f>IF(OR('Scope 1'!#REF!="Miles",'Scope 1'!#REF!="Enter Consumption Figure"),0,'Scope 1'!#REF!)</f>
        <v>#REF!</v>
      </c>
    </row>
    <row r="53" spans="1:10" x14ac:dyDescent="0.25">
      <c r="A53" s="118" t="e">
        <f>Overview!#REF!</f>
        <v>#REF!</v>
      </c>
      <c r="B53" s="118" t="str">
        <f>Overview!$C$15</f>
        <v>2021-22</v>
      </c>
      <c r="C53" s="118">
        <f>'Scope guidance'!$D$32</f>
        <v>0</v>
      </c>
      <c r="D53" s="118" t="s">
        <v>43</v>
      </c>
      <c r="E53" s="118" t="s">
        <v>497</v>
      </c>
      <c r="F53" s="118" t="s">
        <v>535</v>
      </c>
      <c r="G53" s="118" t="s">
        <v>514</v>
      </c>
      <c r="H53" s="118" t="e">
        <f>IF('Scope 1'!#REF!="Miles",0,'Scope 1'!#REF!)</f>
        <v>#REF!</v>
      </c>
      <c r="I53" s="118" t="e">
        <f>IF('Scope 1'!#REF!="Miles",0,'Scope 1'!#REF!)</f>
        <v>#REF!</v>
      </c>
      <c r="J53" s="118" t="e">
        <f>IF(OR('Scope 1'!#REF!="Miles",'Scope 1'!#REF!="Enter Consumption Figure"),0,'Scope 1'!#REF!)</f>
        <v>#REF!</v>
      </c>
    </row>
    <row r="54" spans="1:10" x14ac:dyDescent="0.25">
      <c r="A54" s="118" t="e">
        <f>Overview!#REF!</f>
        <v>#REF!</v>
      </c>
      <c r="B54" s="118" t="str">
        <f>Overview!$C$15</f>
        <v>2021-22</v>
      </c>
      <c r="C54" s="118">
        <f>'Scope guidance'!$D$32</f>
        <v>0</v>
      </c>
      <c r="D54" s="118" t="s">
        <v>43</v>
      </c>
      <c r="E54" s="118" t="s">
        <v>497</v>
      </c>
      <c r="F54" s="118" t="s">
        <v>527</v>
      </c>
      <c r="G54" s="118" t="s">
        <v>514</v>
      </c>
      <c r="H54" s="118" t="e">
        <f>IF('Scope 1'!#REF!="Miles",0,'Scope 1'!#REF!)</f>
        <v>#REF!</v>
      </c>
      <c r="I54" s="118" t="e">
        <f>IF('Scope 1'!#REF!="Miles",0,'Scope 1'!#REF!)</f>
        <v>#REF!</v>
      </c>
      <c r="J54" s="118" t="e">
        <f>IF(OR('Scope 1'!#REF!="Miles",'Scope 1'!#REF!="Enter Consumption Figure"),0,'Scope 1'!#REF!)</f>
        <v>#REF!</v>
      </c>
    </row>
    <row r="55" spans="1:10" x14ac:dyDescent="0.25">
      <c r="A55" s="118" t="e">
        <f>Overview!#REF!</f>
        <v>#REF!</v>
      </c>
      <c r="B55" s="118" t="str">
        <f>Overview!$C$15</f>
        <v>2021-22</v>
      </c>
      <c r="C55" s="118">
        <f>'Scope guidance'!$D$32</f>
        <v>0</v>
      </c>
      <c r="D55" s="118" t="s">
        <v>43</v>
      </c>
      <c r="E55" s="118" t="s">
        <v>497</v>
      </c>
      <c r="F55" s="118" t="s">
        <v>518</v>
      </c>
      <c r="G55" s="118" t="s">
        <v>514</v>
      </c>
      <c r="H55" s="118" t="e">
        <f>IF('Scope 1'!#REF!="Miles",0,'Scope 1'!#REF!)</f>
        <v>#REF!</v>
      </c>
      <c r="I55" s="118" t="e">
        <f>IF('Scope 1'!#REF!="Miles",0,'Scope 1'!#REF!)</f>
        <v>#REF!</v>
      </c>
      <c r="J55" s="118" t="e">
        <f>IF(OR('Scope 1'!#REF!="Miles",'Scope 1'!#REF!="Enter Consumption Figure"),0,'Scope 1'!#REF!)</f>
        <v>#REF!</v>
      </c>
    </row>
    <row r="56" spans="1:10" x14ac:dyDescent="0.25">
      <c r="A56" s="118" t="e">
        <f>Overview!#REF!</f>
        <v>#REF!</v>
      </c>
      <c r="B56" s="118" t="str">
        <f>Overview!$C$15</f>
        <v>2021-22</v>
      </c>
      <c r="C56" s="118">
        <f>'Scope guidance'!$D$32</f>
        <v>0</v>
      </c>
      <c r="D56" s="118" t="s">
        <v>43</v>
      </c>
      <c r="E56" s="118" t="s">
        <v>497</v>
      </c>
      <c r="F56" s="118" t="s">
        <v>519</v>
      </c>
      <c r="G56" s="118" t="s">
        <v>514</v>
      </c>
      <c r="H56" s="118" t="e">
        <f>IF('Scope 1'!#REF!="Miles",0,'Scope 1'!#REF!)</f>
        <v>#REF!</v>
      </c>
      <c r="I56" s="118" t="e">
        <f>IF('Scope 1'!#REF!="Miles",0,'Scope 1'!#REF!)</f>
        <v>#REF!</v>
      </c>
      <c r="J56" s="118" t="e">
        <f>IF(OR('Scope 1'!#REF!="Miles",'Scope 1'!#REF!="Enter Consumption Figure"),0,'Scope 1'!#REF!)</f>
        <v>#REF!</v>
      </c>
    </row>
    <row r="57" spans="1:10" x14ac:dyDescent="0.25">
      <c r="A57" s="118" t="e">
        <f>Overview!#REF!</f>
        <v>#REF!</v>
      </c>
      <c r="B57" s="118" t="str">
        <f>Overview!$C$15</f>
        <v>2021-22</v>
      </c>
      <c r="C57" s="118">
        <f>'Scope guidance'!$D$32</f>
        <v>0</v>
      </c>
      <c r="D57" s="118" t="s">
        <v>43</v>
      </c>
      <c r="E57" s="118" t="s">
        <v>497</v>
      </c>
      <c r="F57" s="118" t="s">
        <v>524</v>
      </c>
      <c r="G57" s="118" t="s">
        <v>514</v>
      </c>
      <c r="H57" s="118" t="e">
        <f>IF('Scope 1'!#REF!="Miles",0,'Scope 1'!#REF!)</f>
        <v>#REF!</v>
      </c>
      <c r="I57" s="118" t="e">
        <f>IF('Scope 1'!#REF!="Miles",0,'Scope 1'!#REF!)</f>
        <v>#REF!</v>
      </c>
      <c r="J57" s="118" t="e">
        <f>IF(OR('Scope 1'!#REF!="Miles",'Scope 1'!#REF!="Enter Consumption Figure"),0,'Scope 1'!#REF!)</f>
        <v>#REF!</v>
      </c>
    </row>
    <row r="58" spans="1:10" x14ac:dyDescent="0.25">
      <c r="A58" s="118" t="e">
        <f>Overview!#REF!</f>
        <v>#REF!</v>
      </c>
      <c r="B58" s="118" t="str">
        <f>Overview!$C$15</f>
        <v>2021-22</v>
      </c>
      <c r="C58" s="118">
        <f>'Scope guidance'!$D$32</f>
        <v>0</v>
      </c>
      <c r="D58" s="118" t="s">
        <v>43</v>
      </c>
      <c r="E58" s="118" t="s">
        <v>497</v>
      </c>
      <c r="F58" s="118" t="s">
        <v>520</v>
      </c>
      <c r="G58" s="118" t="s">
        <v>514</v>
      </c>
      <c r="H58" s="118" t="e">
        <f>IF('Scope 1'!#REF!="Miles",0,'Scope 1'!#REF!)</f>
        <v>#REF!</v>
      </c>
      <c r="I58" s="118" t="e">
        <f>IF('Scope 1'!#REF!="Miles",0,'Scope 1'!#REF!)</f>
        <v>#REF!</v>
      </c>
      <c r="J58" s="118" t="e">
        <f>IF(OR('Scope 1'!#REF!="Miles",'Scope 1'!#REF!="Enter Consumption Figure"),0,'Scope 1'!#REF!)</f>
        <v>#REF!</v>
      </c>
    </row>
    <row r="59" spans="1:10" x14ac:dyDescent="0.25">
      <c r="A59" s="118" t="e">
        <f>Overview!#REF!</f>
        <v>#REF!</v>
      </c>
      <c r="B59" s="118" t="str">
        <f>Overview!$C$15</f>
        <v>2021-22</v>
      </c>
      <c r="C59" s="118">
        <f>'Scope guidance'!$D$32</f>
        <v>0</v>
      </c>
      <c r="D59" s="118" t="s">
        <v>43</v>
      </c>
      <c r="E59" s="118" t="s">
        <v>497</v>
      </c>
      <c r="F59" s="118" t="s">
        <v>521</v>
      </c>
      <c r="G59" s="118" t="s">
        <v>514</v>
      </c>
      <c r="H59" s="118" t="e">
        <f>IF('Scope 1'!#REF!="Miles",0,'Scope 1'!#REF!)</f>
        <v>#REF!</v>
      </c>
      <c r="I59" s="118" t="e">
        <f>IF('Scope 1'!#REF!="Miles",0,'Scope 1'!#REF!)</f>
        <v>#REF!</v>
      </c>
      <c r="J59" s="118" t="e">
        <f>IF(OR('Scope 1'!#REF!="Miles",'Scope 1'!#REF!="Enter Consumption Figure"),0,'Scope 1'!#REF!)</f>
        <v>#REF!</v>
      </c>
    </row>
    <row r="60" spans="1:10" x14ac:dyDescent="0.25">
      <c r="A60" s="118" t="e">
        <f>Overview!#REF!</f>
        <v>#REF!</v>
      </c>
      <c r="B60" s="118" t="str">
        <f>Overview!$C$15</f>
        <v>2021-22</v>
      </c>
      <c r="C60" s="118">
        <f>'Scope guidance'!$D$32</f>
        <v>0</v>
      </c>
      <c r="D60" s="118" t="s">
        <v>43</v>
      </c>
      <c r="E60" s="118" t="s">
        <v>497</v>
      </c>
      <c r="F60" s="118" t="s">
        <v>523</v>
      </c>
      <c r="G60" s="118" t="s">
        <v>514</v>
      </c>
      <c r="H60" s="118" t="e">
        <f>IF('Scope 1'!#REF!="Miles",0,'Scope 1'!#REF!)</f>
        <v>#REF!</v>
      </c>
      <c r="I60" s="118" t="e">
        <f>IF('Scope 1'!#REF!="Miles",0,'Scope 1'!#REF!)</f>
        <v>#REF!</v>
      </c>
      <c r="J60" s="118" t="e">
        <f>IF(OR('Scope 1'!#REF!="Miles",'Scope 1'!#REF!="Enter Consumption Figure"),0,'Scope 1'!#REF!)</f>
        <v>#REF!</v>
      </c>
    </row>
    <row r="61" spans="1:10" x14ac:dyDescent="0.25">
      <c r="A61" s="118" t="e">
        <f>Overview!#REF!</f>
        <v>#REF!</v>
      </c>
      <c r="B61" s="118" t="str">
        <f>Overview!$C$15</f>
        <v>2021-22</v>
      </c>
      <c r="C61" s="118">
        <f>'Scope guidance'!$D$32</f>
        <v>0</v>
      </c>
      <c r="D61" s="118" t="s">
        <v>43</v>
      </c>
      <c r="E61" s="118" t="s">
        <v>497</v>
      </c>
      <c r="F61" s="118" t="s">
        <v>522</v>
      </c>
      <c r="G61" s="118" t="s">
        <v>514</v>
      </c>
      <c r="H61" s="118" t="e">
        <f>IF('Scope 1'!#REF!="Miles",0,'Scope 1'!#REF!)</f>
        <v>#REF!</v>
      </c>
      <c r="I61" s="118" t="e">
        <f>IF('Scope 1'!#REF!="Miles",0,'Scope 1'!#REF!)</f>
        <v>#REF!</v>
      </c>
      <c r="J61" s="118" t="e">
        <f>IF(OR('Scope 1'!#REF!="Miles",'Scope 1'!#REF!="Enter Consumption Figure"),0,'Scope 1'!#REF!)</f>
        <v>#REF!</v>
      </c>
    </row>
    <row r="62" spans="1:10" x14ac:dyDescent="0.25">
      <c r="A62" s="118" t="e">
        <f>Overview!#REF!</f>
        <v>#REF!</v>
      </c>
      <c r="B62" s="118" t="str">
        <f>Overview!$C$15</f>
        <v>2021-22</v>
      </c>
      <c r="C62" s="118">
        <f>'Scope guidance'!$D$32</f>
        <v>0</v>
      </c>
      <c r="D62" s="118" t="s">
        <v>44</v>
      </c>
      <c r="E62" s="118" t="s">
        <v>40</v>
      </c>
      <c r="F62" s="118" t="s">
        <v>446</v>
      </c>
      <c r="G62" s="118" t="s">
        <v>26</v>
      </c>
      <c r="H62" s="118">
        <f>'Scope 2'!E18</f>
        <v>7215</v>
      </c>
      <c r="I62" s="118">
        <f>'Scope 2'!F18</f>
        <v>0.21199999999999999</v>
      </c>
      <c r="J62" s="118">
        <f>IF('Scope 2'!G18="Enter Consumption Figure",0,'Scope 2'!G18)</f>
        <v>1.5295799999999999</v>
      </c>
    </row>
    <row r="63" spans="1:10" x14ac:dyDescent="0.25">
      <c r="A63" s="118" t="e">
        <f>Overview!#REF!</f>
        <v>#REF!</v>
      </c>
      <c r="B63" s="118" t="str">
        <f>Overview!$C$15</f>
        <v>2021-22</v>
      </c>
      <c r="C63" s="118">
        <f>'Scope guidance'!$D$32</f>
        <v>0</v>
      </c>
      <c r="D63" s="118" t="s">
        <v>44</v>
      </c>
      <c r="E63" s="118" t="s">
        <v>40</v>
      </c>
      <c r="F63" s="118" t="s">
        <v>447</v>
      </c>
      <c r="G63" s="118" t="s">
        <v>26</v>
      </c>
      <c r="H63" s="118">
        <f>'Scope 2'!E19</f>
        <v>8100</v>
      </c>
      <c r="I63" s="118">
        <f>'Scope 2'!F19</f>
        <v>0.21199999999999999</v>
      </c>
      <c r="J63" s="118">
        <f>IF('Scope 2'!G19="Enter Consumption Figure",0,'Scope 2'!G19)</f>
        <v>1.7172000000000001</v>
      </c>
    </row>
    <row r="64" spans="1:10" x14ac:dyDescent="0.25">
      <c r="A64" s="118" t="e">
        <f>Overview!#REF!</f>
        <v>#REF!</v>
      </c>
      <c r="B64" s="118" t="str">
        <f>Overview!$C$15</f>
        <v>2021-22</v>
      </c>
      <c r="C64" s="118">
        <f>'Scope guidance'!$D$32</f>
        <v>0</v>
      </c>
      <c r="D64" s="118" t="s">
        <v>41</v>
      </c>
      <c r="E64" s="118" t="s">
        <v>529</v>
      </c>
      <c r="F64" s="118" t="s">
        <v>510</v>
      </c>
      <c r="G64" s="118" t="s">
        <v>25</v>
      </c>
      <c r="H64" s="118" t="e">
        <f>'Scope 3'!#REF!</f>
        <v>#REF!</v>
      </c>
      <c r="I64" s="118" t="e">
        <f>'Scope 3'!#REF!</f>
        <v>#REF!</v>
      </c>
      <c r="J64" s="118" t="e">
        <f>IF('Scope 3'!#REF!="Enter Consumption Figure",0,'Scope 3'!#REF!)</f>
        <v>#REF!</v>
      </c>
    </row>
    <row r="65" spans="1:10" x14ac:dyDescent="0.25">
      <c r="A65" s="118" t="e">
        <f>Overview!#REF!</f>
        <v>#REF!</v>
      </c>
      <c r="B65" s="118" t="str">
        <f>Overview!$C$15</f>
        <v>2021-22</v>
      </c>
      <c r="C65" s="118">
        <f>'Scope guidance'!$D$32</f>
        <v>0</v>
      </c>
      <c r="D65" s="118" t="s">
        <v>41</v>
      </c>
      <c r="E65" s="118" t="s">
        <v>529</v>
      </c>
      <c r="F65" s="118" t="s">
        <v>574</v>
      </c>
      <c r="G65" s="118" t="s">
        <v>25</v>
      </c>
      <c r="H65" s="118" t="e">
        <f>'Scope 3'!#REF!</f>
        <v>#REF!</v>
      </c>
      <c r="I65" s="118" t="e">
        <f>'Scope 3'!#REF!</f>
        <v>#REF!</v>
      </c>
      <c r="J65" s="118" t="e">
        <f>IF('Scope 3'!#REF!="Enter Consumption Figure",0,'Scope 3'!#REF!)</f>
        <v>#REF!</v>
      </c>
    </row>
    <row r="66" spans="1:10" x14ac:dyDescent="0.25">
      <c r="A66" s="118" t="e">
        <f>Overview!#REF!</f>
        <v>#REF!</v>
      </c>
      <c r="B66" s="118" t="str">
        <f>Overview!$C$15</f>
        <v>2021-22</v>
      </c>
      <c r="C66" s="118">
        <f>'Scope guidance'!$D$32</f>
        <v>0</v>
      </c>
      <c r="D66" s="118" t="s">
        <v>41</v>
      </c>
      <c r="E66" s="118" t="s">
        <v>529</v>
      </c>
      <c r="F66" s="118" t="s">
        <v>575</v>
      </c>
      <c r="G66" s="118" t="s">
        <v>25</v>
      </c>
      <c r="H66" s="118" t="e">
        <f>'Scope 3'!#REF!</f>
        <v>#REF!</v>
      </c>
      <c r="I66" s="118" t="e">
        <f>'Scope 3'!#REF!</f>
        <v>#REF!</v>
      </c>
      <c r="J66" s="118" t="e">
        <f>IF('Scope 3'!#REF!="Enter Consumption Figure",0,'Scope 3'!#REF!)</f>
        <v>#REF!</v>
      </c>
    </row>
    <row r="67" spans="1:10" x14ac:dyDescent="0.25">
      <c r="A67" s="118" t="e">
        <f>Overview!#REF!</f>
        <v>#REF!</v>
      </c>
      <c r="B67" s="118" t="str">
        <f>Overview!$C$15</f>
        <v>2021-22</v>
      </c>
      <c r="C67" s="118">
        <f>'Scope guidance'!$D$32</f>
        <v>0</v>
      </c>
      <c r="D67" s="118" t="s">
        <v>41</v>
      </c>
      <c r="E67" s="118" t="s">
        <v>529</v>
      </c>
      <c r="F67" s="118" t="s">
        <v>507</v>
      </c>
      <c r="G67" s="118" t="s">
        <v>25</v>
      </c>
      <c r="H67" s="118" t="e">
        <f>'Scope 3'!#REF!</f>
        <v>#REF!</v>
      </c>
      <c r="I67" s="118" t="e">
        <f>'Scope 3'!#REF!</f>
        <v>#REF!</v>
      </c>
      <c r="J67" s="118" t="e">
        <f>IF('Scope 3'!#REF!="Enter Consumption Figure",0,'Scope 3'!#REF!)</f>
        <v>#REF!</v>
      </c>
    </row>
    <row r="68" spans="1:10" x14ac:dyDescent="0.25">
      <c r="A68" s="118" t="e">
        <f>Overview!#REF!</f>
        <v>#REF!</v>
      </c>
      <c r="B68" s="118" t="str">
        <f>Overview!$C$15</f>
        <v>2021-22</v>
      </c>
      <c r="C68" s="118">
        <f>'Scope guidance'!$D$32</f>
        <v>0</v>
      </c>
      <c r="D68" s="118" t="s">
        <v>41</v>
      </c>
      <c r="E68" s="118" t="s">
        <v>529</v>
      </c>
      <c r="F68" s="118" t="s">
        <v>511</v>
      </c>
      <c r="G68" s="118" t="s">
        <v>25</v>
      </c>
      <c r="H68" s="118">
        <f>'Scope 3'!E18</f>
        <v>7552</v>
      </c>
      <c r="I68" s="118">
        <f>'Scope 3'!F18</f>
        <v>0.30231000000000002</v>
      </c>
      <c r="J68" s="118">
        <f>IF('Scope 3'!G18="Enter Consumption Figure",0,'Scope 3'!G18)</f>
        <v>2.2830451200000001</v>
      </c>
    </row>
    <row r="69" spans="1:10" x14ac:dyDescent="0.25">
      <c r="A69" s="118" t="e">
        <f>Overview!#REF!</f>
        <v>#REF!</v>
      </c>
      <c r="B69" s="118" t="str">
        <f>Overview!$C$15</f>
        <v>2021-22</v>
      </c>
      <c r="C69" s="118">
        <f>'Scope guidance'!$D$32</f>
        <v>0</v>
      </c>
      <c r="D69" s="118" t="s">
        <v>41</v>
      </c>
      <c r="E69" s="118" t="s">
        <v>529</v>
      </c>
      <c r="F69" s="118" t="s">
        <v>512</v>
      </c>
      <c r="G69" s="118" t="s">
        <v>25</v>
      </c>
      <c r="H69" s="118">
        <f>'Scope 3'!E19</f>
        <v>18887</v>
      </c>
      <c r="I69" s="118">
        <f>'Scope 3'!F19</f>
        <v>0.44913999999999998</v>
      </c>
      <c r="J69" s="118">
        <f>IF('Scope 3'!G19="Enter Consumption Figure",0,'Scope 3'!G19)</f>
        <v>8.4829071799999998</v>
      </c>
    </row>
    <row r="70" spans="1:10" x14ac:dyDescent="0.25">
      <c r="A70" s="118" t="e">
        <f>Overview!#REF!</f>
        <v>#REF!</v>
      </c>
      <c r="B70" s="118" t="str">
        <f>Overview!$C$15</f>
        <v>2021-22</v>
      </c>
      <c r="C70" s="118">
        <f>'Scope guidance'!$D$32</f>
        <v>0</v>
      </c>
      <c r="D70" s="118" t="s">
        <v>41</v>
      </c>
      <c r="E70" s="118" t="s">
        <v>529</v>
      </c>
      <c r="F70" s="118" t="s">
        <v>576</v>
      </c>
      <c r="G70" s="118" t="s">
        <v>25</v>
      </c>
      <c r="H70" s="118" t="e">
        <f>'Scope 3'!#REF!</f>
        <v>#REF!</v>
      </c>
      <c r="I70" s="118" t="e">
        <f>'Scope 3'!#REF!</f>
        <v>#REF!</v>
      </c>
      <c r="J70" s="118" t="e">
        <f>IF('Scope 3'!#REF!="Enter Consumption Figure",0,'Scope 3'!#REF!)</f>
        <v>#REF!</v>
      </c>
    </row>
    <row r="71" spans="1:10" x14ac:dyDescent="0.25">
      <c r="A71" s="118" t="e">
        <f>Overview!#REF!</f>
        <v>#REF!</v>
      </c>
      <c r="B71" s="118" t="str">
        <f>Overview!$C$15</f>
        <v>2021-22</v>
      </c>
      <c r="C71" s="118">
        <f>'Scope guidance'!$D$32</f>
        <v>0</v>
      </c>
      <c r="D71" s="118" t="s">
        <v>41</v>
      </c>
      <c r="E71" s="118" t="s">
        <v>529</v>
      </c>
      <c r="F71" s="118" t="s">
        <v>577</v>
      </c>
      <c r="G71" s="118" t="s">
        <v>25</v>
      </c>
      <c r="H71" s="118">
        <f>'Scope 3'!E20</f>
        <v>31855</v>
      </c>
      <c r="I71" s="118">
        <f>'Scope 3'!F20</f>
        <v>0.26549</v>
      </c>
      <c r="J71" s="118">
        <f>IF('Scope 3'!G20="Enter Consumption Figure",0,'Scope 3'!G20)</f>
        <v>8.457183950000001</v>
      </c>
    </row>
    <row r="72" spans="1:10" x14ac:dyDescent="0.25">
      <c r="A72" s="118" t="e">
        <f>Overview!#REF!</f>
        <v>#REF!</v>
      </c>
      <c r="B72" s="118" t="str">
        <f>Overview!$C$15</f>
        <v>2021-22</v>
      </c>
      <c r="C72" s="118">
        <f>'Scope guidance'!$D$32</f>
        <v>0</v>
      </c>
      <c r="D72" s="118" t="s">
        <v>41</v>
      </c>
      <c r="E72" s="118" t="s">
        <v>529</v>
      </c>
      <c r="F72" s="118" t="s">
        <v>509</v>
      </c>
      <c r="G72" s="118" t="s">
        <v>25</v>
      </c>
      <c r="H72" s="118" t="e">
        <f>'Scope 3'!#REF!</f>
        <v>#REF!</v>
      </c>
      <c r="I72" s="118" t="e">
        <f>'Scope 3'!#REF!</f>
        <v>#REF!</v>
      </c>
      <c r="J72" s="118" t="e">
        <f>IF('Scope 3'!#REF!="Enter Consumption Figure",0,'Scope 3'!#REF!)</f>
        <v>#REF!</v>
      </c>
    </row>
    <row r="73" spans="1:10" x14ac:dyDescent="0.25">
      <c r="A73" s="118" t="e">
        <f>Overview!#REF!</f>
        <v>#REF!</v>
      </c>
      <c r="B73" s="118" t="str">
        <f>Overview!$C$15</f>
        <v>2021-22</v>
      </c>
      <c r="C73" s="118">
        <f>'Scope guidance'!$D$32</f>
        <v>0</v>
      </c>
      <c r="D73" s="118" t="s">
        <v>41</v>
      </c>
      <c r="E73" s="118" t="s">
        <v>529</v>
      </c>
      <c r="F73" s="118" t="s">
        <v>508</v>
      </c>
      <c r="G73" s="118" t="s">
        <v>25</v>
      </c>
      <c r="H73" s="118" t="e">
        <f>'Scope 3'!#REF!</f>
        <v>#REF!</v>
      </c>
      <c r="I73" s="118" t="e">
        <f>'Scope 3'!#REF!</f>
        <v>#REF!</v>
      </c>
      <c r="J73" s="118" t="e">
        <f>IF('Scope 3'!#REF!="Enter Consumption Figure",0,'Scope 3'!#REF!)</f>
        <v>#REF!</v>
      </c>
    </row>
    <row r="74" spans="1:10" x14ac:dyDescent="0.25">
      <c r="A74" s="118" t="e">
        <f>Overview!#REF!</f>
        <v>#REF!</v>
      </c>
      <c r="B74" s="118" t="str">
        <f>Overview!$C$15</f>
        <v>2021-22</v>
      </c>
      <c r="C74" s="118">
        <f>'Scope guidance'!$D$32</f>
        <v>0</v>
      </c>
      <c r="D74" s="118" t="s">
        <v>41</v>
      </c>
      <c r="E74" s="118" t="s">
        <v>529</v>
      </c>
      <c r="F74" s="118" t="s">
        <v>534</v>
      </c>
      <c r="G74" s="118" t="s">
        <v>25</v>
      </c>
      <c r="H74" s="118" t="e">
        <f>'Scope 3'!#REF!</f>
        <v>#REF!</v>
      </c>
      <c r="I74" s="118" t="e">
        <f>'Scope 3'!#REF!</f>
        <v>#REF!</v>
      </c>
      <c r="J74" s="118" t="e">
        <f>IF('Scope 3'!#REF!="Enter Consumption Figure",0,'Scope 3'!#REF!)</f>
        <v>#REF!</v>
      </c>
    </row>
    <row r="75" spans="1:10" x14ac:dyDescent="0.25">
      <c r="A75" s="118" t="e">
        <f>Overview!#REF!</f>
        <v>#REF!</v>
      </c>
      <c r="B75" s="118" t="str">
        <f>Overview!$C$15</f>
        <v>2021-22</v>
      </c>
      <c r="C75" s="118">
        <f>'Scope guidance'!$D$32</f>
        <v>0</v>
      </c>
      <c r="D75" s="118" t="s">
        <v>41</v>
      </c>
      <c r="E75" s="118" t="s">
        <v>529</v>
      </c>
      <c r="F75" s="118" t="s">
        <v>535</v>
      </c>
      <c r="G75" s="118" t="s">
        <v>25</v>
      </c>
      <c r="H75" s="118" t="e">
        <f>'Scope 3'!#REF!</f>
        <v>#REF!</v>
      </c>
      <c r="I75" s="118" t="e">
        <f>'Scope 3'!#REF!</f>
        <v>#REF!</v>
      </c>
      <c r="J75" s="118" t="e">
        <f>IF('Scope 3'!#REF!="Enter Consumption Figure",0,'Scope 3'!#REF!)</f>
        <v>#REF!</v>
      </c>
    </row>
    <row r="76" spans="1:10" x14ac:dyDescent="0.25">
      <c r="A76" s="118" t="e">
        <f>Overview!#REF!</f>
        <v>#REF!</v>
      </c>
      <c r="B76" s="118" t="str">
        <f>Overview!$C$15</f>
        <v>2021-22</v>
      </c>
      <c r="C76" s="118">
        <f>'Scope guidance'!$D$32</f>
        <v>0</v>
      </c>
      <c r="D76" s="118" t="s">
        <v>41</v>
      </c>
      <c r="E76" s="118" t="s">
        <v>529</v>
      </c>
      <c r="F76" s="118" t="s">
        <v>532</v>
      </c>
      <c r="G76" s="118" t="s">
        <v>25</v>
      </c>
      <c r="H76" s="118">
        <f>'Scope 3'!E21</f>
        <v>0</v>
      </c>
      <c r="I76" s="118">
        <f>'Scope 3'!F21</f>
        <v>8.097E-2</v>
      </c>
      <c r="J76" s="118">
        <f>IF('Scope 3'!G21="Enter Consumption Figure",0,'Scope 3'!G21)</f>
        <v>0</v>
      </c>
    </row>
    <row r="77" spans="1:10" x14ac:dyDescent="0.25">
      <c r="A77" s="118" t="e">
        <f>Overview!#REF!</f>
        <v>#REF!</v>
      </c>
      <c r="B77" s="118" t="str">
        <f>Overview!$C$15</f>
        <v>2021-22</v>
      </c>
      <c r="C77" s="118">
        <f>'Scope guidance'!$D$32</f>
        <v>0</v>
      </c>
      <c r="D77" s="118" t="s">
        <v>41</v>
      </c>
      <c r="E77" s="118" t="s">
        <v>572</v>
      </c>
      <c r="F77" s="118" t="s">
        <v>464</v>
      </c>
      <c r="G77" s="118" t="s">
        <v>25</v>
      </c>
      <c r="H77" s="118" t="e">
        <f>IF('Scope 3'!#REF!="Litres",0,'Scope 3'!#REF!)</f>
        <v>#REF!</v>
      </c>
      <c r="I77" s="118" t="e">
        <f>IF('Scope 3'!#REF!="Litres",0,'Scope 3'!#REF!)</f>
        <v>#REF!</v>
      </c>
      <c r="J77" s="118" t="e">
        <f>IF(OR('Scope 3'!#REF!="Litres",'Scope 3'!#REF!="Enter Consumption Figure"),0,'Scope 3'!#REF!)</f>
        <v>#REF!</v>
      </c>
    </row>
    <row r="78" spans="1:10" x14ac:dyDescent="0.25">
      <c r="A78" s="118" t="e">
        <f>Overview!#REF!</f>
        <v>#REF!</v>
      </c>
      <c r="B78" s="118" t="str">
        <f>Overview!$C$15</f>
        <v>2021-22</v>
      </c>
      <c r="C78" s="118">
        <f>'Scope guidance'!$D$32</f>
        <v>0</v>
      </c>
      <c r="D78" s="118" t="s">
        <v>41</v>
      </c>
      <c r="E78" s="118" t="s">
        <v>572</v>
      </c>
      <c r="F78" s="118" t="s">
        <v>468</v>
      </c>
      <c r="G78" s="118" t="s">
        <v>25</v>
      </c>
      <c r="H78" s="118" t="e">
        <f>IF('Scope 3'!#REF!="Litres",0,'Scope 3'!#REF!)</f>
        <v>#REF!</v>
      </c>
      <c r="I78" s="118" t="e">
        <f>IF('Scope 3'!#REF!="Litres",0,'Scope 3'!#REF!)</f>
        <v>#REF!</v>
      </c>
      <c r="J78" s="118" t="e">
        <f>IF(OR('Scope 3'!#REF!="Litres",'Scope 3'!#REF!="Enter Consumption Figure"),0,'Scope 3'!#REF!)</f>
        <v>#REF!</v>
      </c>
    </row>
    <row r="79" spans="1:10" x14ac:dyDescent="0.25">
      <c r="A79" s="118" t="e">
        <f>Overview!#REF!</f>
        <v>#REF!</v>
      </c>
      <c r="B79" s="118" t="str">
        <f>Overview!$C$15</f>
        <v>2021-22</v>
      </c>
      <c r="C79" s="118">
        <f>'Scope guidance'!$D$32</f>
        <v>0</v>
      </c>
      <c r="D79" s="118" t="s">
        <v>41</v>
      </c>
      <c r="E79" s="118" t="s">
        <v>572</v>
      </c>
      <c r="F79" s="118" t="s">
        <v>509</v>
      </c>
      <c r="G79" s="118" t="s">
        <v>25</v>
      </c>
      <c r="H79" s="118" t="e">
        <f>IF('Scope 3'!#REF!="Litres",0,'Scope 3'!#REF!)</f>
        <v>#REF!</v>
      </c>
      <c r="I79" s="118" t="e">
        <f>IF('Scope 3'!#REF!="Litres",0,'Scope 3'!#REF!)</f>
        <v>#REF!</v>
      </c>
      <c r="J79" s="118" t="e">
        <f>IF(OR('Scope 3'!#REF!="Litres",'Scope 3'!#REF!="Enter Consumption Figure"),0,'Scope 3'!#REF!)</f>
        <v>#REF!</v>
      </c>
    </row>
    <row r="80" spans="1:10" x14ac:dyDescent="0.25">
      <c r="A80" s="118" t="e">
        <f>Overview!#REF!</f>
        <v>#REF!</v>
      </c>
      <c r="B80" s="118" t="str">
        <f>Overview!$C$15</f>
        <v>2021-22</v>
      </c>
      <c r="C80" s="118">
        <f>'Scope guidance'!$D$32</f>
        <v>0</v>
      </c>
      <c r="D80" s="118" t="s">
        <v>41</v>
      </c>
      <c r="E80" s="118" t="s">
        <v>572</v>
      </c>
      <c r="F80" s="118" t="s">
        <v>505</v>
      </c>
      <c r="G80" s="118" t="s">
        <v>25</v>
      </c>
      <c r="H80" s="118">
        <f>IF('Scope 3'!C32="Litres",0,'Scope 3'!E32)</f>
        <v>10230</v>
      </c>
      <c r="I80" s="118">
        <f>IF('Scope 3'!C32="Litres",0,'Scope 3'!F32)</f>
        <v>0.24099999999999999</v>
      </c>
      <c r="J80" s="118">
        <f>IF(OR('Scope 3'!C32="Litres",'Scope 3'!G32="Enter Consumption Figure"),0,'Scope 3'!G32)</f>
        <v>2.46543</v>
      </c>
    </row>
    <row r="81" spans="1:10" x14ac:dyDescent="0.25">
      <c r="A81" s="118" t="e">
        <f>Overview!#REF!</f>
        <v>#REF!</v>
      </c>
      <c r="B81" s="118" t="str">
        <f>Overview!$C$15</f>
        <v>2021-22</v>
      </c>
      <c r="C81" s="118">
        <f>'Scope guidance'!$D$32</f>
        <v>0</v>
      </c>
      <c r="D81" s="118" t="s">
        <v>41</v>
      </c>
      <c r="E81" s="118" t="s">
        <v>572</v>
      </c>
      <c r="F81" s="118" t="s">
        <v>469</v>
      </c>
      <c r="G81" s="118" t="s">
        <v>25</v>
      </c>
      <c r="H81" s="118">
        <f>IF('Scope 3'!C33="Litres",0,'Scope 3'!E33)</f>
        <v>20460</v>
      </c>
      <c r="I81" s="118">
        <f>IF('Scope 3'!C33="Litres",0,'Scope 3'!F33)</f>
        <v>0.30199999999999999</v>
      </c>
      <c r="J81" s="118">
        <f>IF(OR('Scope 3'!C33="Litres",'Scope 3'!G33="Enter Consumption Figure"),0,'Scope 3'!G33)</f>
        <v>6.1789199999999997</v>
      </c>
    </row>
    <row r="82" spans="1:10" x14ac:dyDescent="0.25">
      <c r="A82" s="118" t="e">
        <f>Overview!#REF!</f>
        <v>#REF!</v>
      </c>
      <c r="B82" s="118" t="str">
        <f>Overview!$C$15</f>
        <v>2021-22</v>
      </c>
      <c r="C82" s="118">
        <f>'Scope guidance'!$D$32</f>
        <v>0</v>
      </c>
      <c r="D82" s="118" t="s">
        <v>41</v>
      </c>
      <c r="E82" s="118" t="s">
        <v>572</v>
      </c>
      <c r="F82" s="118" t="s">
        <v>12</v>
      </c>
      <c r="G82" s="118" t="s">
        <v>25</v>
      </c>
      <c r="H82" s="118">
        <f>IF('Scope 3'!C34="Litres",0,'Scope 3'!E34)</f>
        <v>10230</v>
      </c>
      <c r="I82" s="118">
        <f>IF('Scope 3'!C34="Litres",0,'Scope 3'!F34)</f>
        <v>0.44900000000000001</v>
      </c>
      <c r="J82" s="118">
        <f>IF(OR('Scope 3'!C34="Litres",'Scope 3'!G34="Enter Consumption Figure"),0,'Scope 3'!G34)</f>
        <v>4.5932700000000004</v>
      </c>
    </row>
    <row r="83" spans="1:10" x14ac:dyDescent="0.25">
      <c r="A83" s="118" t="e">
        <f>Overview!#REF!</f>
        <v>#REF!</v>
      </c>
      <c r="B83" s="118" t="str">
        <f>Overview!$C$15</f>
        <v>2021-22</v>
      </c>
      <c r="C83" s="118">
        <f>'Scope guidance'!$D$32</f>
        <v>0</v>
      </c>
      <c r="D83" s="118" t="s">
        <v>41</v>
      </c>
      <c r="E83" s="118" t="s">
        <v>572</v>
      </c>
      <c r="F83" s="118" t="s">
        <v>13</v>
      </c>
      <c r="G83" s="118" t="s">
        <v>25</v>
      </c>
      <c r="H83" s="118" t="e">
        <f>IF('Scope 3'!#REF!="Litres",0,'Scope 3'!#REF!)</f>
        <v>#REF!</v>
      </c>
      <c r="I83" s="118" t="e">
        <f>IF('Scope 3'!#REF!="Litres",0,'Scope 3'!#REF!)</f>
        <v>#REF!</v>
      </c>
      <c r="J83" s="118" t="e">
        <f>IF(OR('Scope 3'!#REF!="Litres",'Scope 3'!#REF!="Enter Consumption Figure"),0,'Scope 3'!#REF!)</f>
        <v>#REF!</v>
      </c>
    </row>
    <row r="84" spans="1:10" x14ac:dyDescent="0.25">
      <c r="A84" s="118" t="e">
        <f>Overview!#REF!</f>
        <v>#REF!</v>
      </c>
      <c r="B84" s="118" t="str">
        <f>Overview!$C$15</f>
        <v>2021-22</v>
      </c>
      <c r="C84" s="118">
        <f>'Scope guidance'!$D$32</f>
        <v>0</v>
      </c>
      <c r="D84" s="118" t="s">
        <v>41</v>
      </c>
      <c r="E84" s="118" t="s">
        <v>572</v>
      </c>
      <c r="F84" s="118" t="s">
        <v>14</v>
      </c>
      <c r="G84" s="118" t="s">
        <v>25</v>
      </c>
      <c r="H84" s="118">
        <f>IF('Scope 3'!C35="Litres",0,'Scope 3'!E35)</f>
        <v>5115</v>
      </c>
      <c r="I84" s="118">
        <f>IF('Scope 3'!C35="Litres",0,'Scope 3'!F35)</f>
        <v>0.26500000000000001</v>
      </c>
      <c r="J84" s="118">
        <f>IF(OR('Scope 3'!C35="Litres",'Scope 3'!G35="Enter Consumption Figure"),0,'Scope 3'!G35)</f>
        <v>1.3554750000000002</v>
      </c>
    </row>
    <row r="85" spans="1:10" x14ac:dyDescent="0.25">
      <c r="A85" s="118" t="e">
        <f>Overview!#REF!</f>
        <v>#REF!</v>
      </c>
      <c r="B85" s="118" t="str">
        <f>Overview!$C$15</f>
        <v>2021-22</v>
      </c>
      <c r="C85" s="118">
        <f>'Scope guidance'!$D$32</f>
        <v>0</v>
      </c>
      <c r="D85" s="118" t="s">
        <v>41</v>
      </c>
      <c r="E85" s="118" t="s">
        <v>572</v>
      </c>
      <c r="F85" s="118" t="s">
        <v>506</v>
      </c>
      <c r="G85" s="118" t="s">
        <v>25</v>
      </c>
      <c r="H85" s="118">
        <f>IF('Scope 3'!C36="Litres",0,'Scope 3'!E36)</f>
        <v>15345</v>
      </c>
      <c r="I85" s="118">
        <f>IF('Scope 3'!C36="Litres",0,'Scope 3'!F36)</f>
        <v>0.33300000000000002</v>
      </c>
      <c r="J85" s="118">
        <f>IF(OR('Scope 3'!C36="Litres",'Scope 3'!G36="Enter Consumption Figure"),0,'Scope 3'!G36)</f>
        <v>5.1098850000000002</v>
      </c>
    </row>
    <row r="86" spans="1:10" x14ac:dyDescent="0.25">
      <c r="A86" s="118" t="e">
        <f>Overview!#REF!</f>
        <v>#REF!</v>
      </c>
      <c r="B86" s="118" t="str">
        <f>Overview!$C$15</f>
        <v>2021-22</v>
      </c>
      <c r="C86" s="118">
        <f>'Scope guidance'!$D$32</f>
        <v>0</v>
      </c>
      <c r="D86" s="118" t="s">
        <v>41</v>
      </c>
      <c r="E86" s="118" t="s">
        <v>572</v>
      </c>
      <c r="F86" s="118" t="s">
        <v>507</v>
      </c>
      <c r="G86" s="118" t="s">
        <v>25</v>
      </c>
      <c r="H86" s="118">
        <f>IF('Scope 3'!C37="Litres",0,'Scope 3'!E37)</f>
        <v>5115</v>
      </c>
      <c r="I86" s="118">
        <f>IF('Scope 3'!C37="Litres",0,'Scope 3'!F37)</f>
        <v>0.16900000000000001</v>
      </c>
      <c r="J86" s="118">
        <f>IF(OR('Scope 3'!C37="Litres",'Scope 3'!G37="Enter Consumption Figure"),0,'Scope 3'!G37)</f>
        <v>0.86443500000000006</v>
      </c>
    </row>
    <row r="87" spans="1:10" x14ac:dyDescent="0.25">
      <c r="A87" s="118" t="e">
        <f>Overview!#REF!</f>
        <v>#REF!</v>
      </c>
      <c r="B87" s="118" t="str">
        <f>Overview!$C$15</f>
        <v>2021-22</v>
      </c>
      <c r="C87" s="118">
        <f>'Scope guidance'!$D$32</f>
        <v>0</v>
      </c>
      <c r="D87" s="118" t="s">
        <v>41</v>
      </c>
      <c r="E87" s="118" t="s">
        <v>572</v>
      </c>
      <c r="F87" s="118" t="s">
        <v>511</v>
      </c>
      <c r="G87" s="118" t="s">
        <v>25</v>
      </c>
      <c r="H87" s="118" t="e">
        <f>IF('Scope 3'!#REF!="Litres",0,'Scope 3'!#REF!)</f>
        <v>#REF!</v>
      </c>
      <c r="I87" s="118" t="e">
        <f>IF('Scope 3'!#REF!="Litres",0,'Scope 3'!#REF!)</f>
        <v>#REF!</v>
      </c>
      <c r="J87" s="118" t="e">
        <f>IF(OR('Scope 3'!#REF!="Litres",'Scope 3'!#REF!="Enter Consumption Figure"),0,'Scope 3'!#REF!)</f>
        <v>#REF!</v>
      </c>
    </row>
    <row r="88" spans="1:10" x14ac:dyDescent="0.25">
      <c r="A88" s="118" t="e">
        <f>Overview!#REF!</f>
        <v>#REF!</v>
      </c>
      <c r="B88" s="118" t="str">
        <f>Overview!$C$15</f>
        <v>2021-22</v>
      </c>
      <c r="C88" s="118">
        <f>'Scope guidance'!$D$32</f>
        <v>0</v>
      </c>
      <c r="D88" s="118" t="s">
        <v>41</v>
      </c>
      <c r="E88" s="118" t="s">
        <v>572</v>
      </c>
      <c r="F88" s="118" t="s">
        <v>512</v>
      </c>
      <c r="G88" s="118" t="s">
        <v>25</v>
      </c>
      <c r="H88" s="118" t="e">
        <f>IF('Scope 3'!#REF!="Litres",0,'Scope 3'!#REF!)</f>
        <v>#REF!</v>
      </c>
      <c r="I88" s="118" t="e">
        <f>IF('Scope 3'!#REF!="Litres",0,'Scope 3'!#REF!)</f>
        <v>#REF!</v>
      </c>
      <c r="J88" s="118" t="e">
        <f>IF(OR('Scope 3'!#REF!="Litres",'Scope 3'!#REF!="Enter Consumption Figure"),0,'Scope 3'!#REF!)</f>
        <v>#REF!</v>
      </c>
    </row>
    <row r="89" spans="1:10" x14ac:dyDescent="0.25">
      <c r="A89" s="118" t="e">
        <f>Overview!#REF!</f>
        <v>#REF!</v>
      </c>
      <c r="B89" s="118" t="str">
        <f>Overview!$C$15</f>
        <v>2021-22</v>
      </c>
      <c r="C89" s="118">
        <f>'Scope guidance'!$D$32</f>
        <v>0</v>
      </c>
      <c r="D89" s="118" t="s">
        <v>41</v>
      </c>
      <c r="E89" s="118" t="s">
        <v>572</v>
      </c>
      <c r="F89" s="118" t="s">
        <v>508</v>
      </c>
      <c r="G89" s="118" t="s">
        <v>25</v>
      </c>
      <c r="H89" s="118">
        <f>IF('Scope 3'!C38="Litres",0,'Scope 3'!E38)</f>
        <v>12787.5</v>
      </c>
      <c r="I89" s="118">
        <f>IF('Scope 3'!C38="Litres",0,'Scope 3'!F38)</f>
        <v>8.1000000000000003E-2</v>
      </c>
      <c r="J89" s="118">
        <f>IF(OR('Scope 3'!C38="Litres",'Scope 3'!G38="Enter Consumption Figure"),0,'Scope 3'!G38)</f>
        <v>1.0357875000000001</v>
      </c>
    </row>
    <row r="90" spans="1:10" x14ac:dyDescent="0.25">
      <c r="A90" s="118" t="e">
        <f>Overview!#REF!</f>
        <v>#REF!</v>
      </c>
      <c r="B90" s="118" t="str">
        <f>Overview!$C$15</f>
        <v>2021-22</v>
      </c>
      <c r="C90" s="118">
        <f>'Scope guidance'!$D$32</f>
        <v>0</v>
      </c>
      <c r="D90" s="118" t="s">
        <v>41</v>
      </c>
      <c r="E90" s="118" t="s">
        <v>572</v>
      </c>
      <c r="F90" s="118" t="s">
        <v>534</v>
      </c>
      <c r="G90" s="118" t="s">
        <v>25</v>
      </c>
      <c r="H90" s="118" t="e">
        <f>IF('Scope 3'!#REF!="Litres",0,'Scope 3'!#REF!)</f>
        <v>#REF!</v>
      </c>
      <c r="I90" s="118" t="e">
        <f>IF('Scope 3'!#REF!="Litres",0,'Scope 3'!#REF!)</f>
        <v>#REF!</v>
      </c>
      <c r="J90" s="118" t="e">
        <f>IF(OR('Scope 3'!#REF!="Litres",'Scope 3'!#REF!="Enter Consumption Figure"),0,'Scope 3'!#REF!)</f>
        <v>#REF!</v>
      </c>
    </row>
    <row r="91" spans="1:10" x14ac:dyDescent="0.25">
      <c r="A91" s="118" t="e">
        <f>Overview!#REF!</f>
        <v>#REF!</v>
      </c>
      <c r="B91" s="118" t="str">
        <f>Overview!$C$15</f>
        <v>2021-22</v>
      </c>
      <c r="C91" s="118">
        <f>'Scope guidance'!$D$32</f>
        <v>0</v>
      </c>
      <c r="D91" s="118" t="s">
        <v>41</v>
      </c>
      <c r="E91" s="118" t="s">
        <v>572</v>
      </c>
      <c r="F91" s="118" t="s">
        <v>535</v>
      </c>
      <c r="G91" s="118" t="s">
        <v>25</v>
      </c>
      <c r="H91" s="118" t="e">
        <f>IF('Scope 3'!#REF!="Litres",0,'Scope 3'!#REF!)</f>
        <v>#REF!</v>
      </c>
      <c r="I91" s="118" t="e">
        <f>IF('Scope 3'!#REF!="Litres",0,'Scope 3'!#REF!)</f>
        <v>#REF!</v>
      </c>
      <c r="J91" s="118" t="e">
        <f>IF(OR('Scope 3'!#REF!="Litres",'Scope 3'!#REF!="Enter Consumption Figure"),0,'Scope 3'!#REF!)</f>
        <v>#REF!</v>
      </c>
    </row>
    <row r="92" spans="1:10" x14ac:dyDescent="0.25">
      <c r="A92" s="118" t="e">
        <f>Overview!#REF!</f>
        <v>#REF!</v>
      </c>
      <c r="B92" s="118" t="str">
        <f>Overview!$C$15</f>
        <v>2021-22</v>
      </c>
      <c r="C92" s="118">
        <f>'Scope guidance'!$D$32</f>
        <v>0</v>
      </c>
      <c r="D92" s="118" t="s">
        <v>41</v>
      </c>
      <c r="E92" s="118" t="s">
        <v>572</v>
      </c>
      <c r="F92" s="118" t="s">
        <v>532</v>
      </c>
      <c r="G92" s="118" t="s">
        <v>25</v>
      </c>
      <c r="H92" s="118" t="e">
        <f>IF('Scope 3'!#REF!="Litres",0,'Scope 3'!#REF!)</f>
        <v>#REF!</v>
      </c>
      <c r="I92" s="118" t="e">
        <f>IF('Scope 3'!#REF!="Litres",0,'Scope 3'!#REF!)</f>
        <v>#REF!</v>
      </c>
      <c r="J92" s="118" t="e">
        <f>IF(OR('Scope 3'!#REF!="Litres",'Scope 3'!#REF!="Enter Consumption Figure"),0,'Scope 3'!#REF!)</f>
        <v>#REF!</v>
      </c>
    </row>
    <row r="93" spans="1:10" x14ac:dyDescent="0.25">
      <c r="A93" s="118" t="e">
        <f>Overview!#REF!</f>
        <v>#REF!</v>
      </c>
      <c r="B93" s="118" t="str">
        <f>Overview!$C$15</f>
        <v>2021-22</v>
      </c>
      <c r="C93" s="118">
        <f>'Scope guidance'!$D$32</f>
        <v>0</v>
      </c>
      <c r="D93" s="118" t="s">
        <v>41</v>
      </c>
      <c r="E93" s="118" t="s">
        <v>572</v>
      </c>
      <c r="F93" s="118" t="s">
        <v>533</v>
      </c>
      <c r="G93" s="118" t="s">
        <v>25</v>
      </c>
      <c r="H93" s="118" t="e">
        <f>IF('Scope 3'!#REF!="Litres",0,'Scope 3'!#REF!)</f>
        <v>#REF!</v>
      </c>
      <c r="I93" s="118" t="e">
        <f>IF('Scope 3'!#REF!="Litres",0,'Scope 3'!#REF!)</f>
        <v>#REF!</v>
      </c>
      <c r="J93" s="118" t="e">
        <f>IF(OR('Scope 3'!#REF!="Litres",'Scope 3'!#REF!="Enter Consumption Figure"),0,'Scope 3'!#REF!)</f>
        <v>#REF!</v>
      </c>
    </row>
    <row r="94" spans="1:10" x14ac:dyDescent="0.25">
      <c r="A94" s="118" t="e">
        <f>Overview!#REF!</f>
        <v>#REF!</v>
      </c>
      <c r="B94" s="118" t="str">
        <f>Overview!$C$15</f>
        <v>2021-22</v>
      </c>
      <c r="C94" s="118">
        <f>'Scope guidance'!$D$32</f>
        <v>0</v>
      </c>
      <c r="D94" s="118" t="s">
        <v>41</v>
      </c>
      <c r="E94" s="118" t="s">
        <v>572</v>
      </c>
      <c r="F94" s="118" t="s">
        <v>527</v>
      </c>
      <c r="G94" s="118" t="s">
        <v>25</v>
      </c>
      <c r="H94" s="118" t="e">
        <f>IF('Scope 3'!#REF!="Litres",0,'Scope 3'!#REF!)</f>
        <v>#REF!</v>
      </c>
      <c r="I94" s="118" t="e">
        <f>IF('Scope 3'!#REF!="Litres",0,'Scope 3'!#REF!)</f>
        <v>#REF!</v>
      </c>
      <c r="J94" s="118" t="e">
        <f>IF(OR('Scope 3'!#REF!="Litres",'Scope 3'!#REF!="Enter Consumption Figure"),0,'Scope 3'!#REF!)</f>
        <v>#REF!</v>
      </c>
    </row>
    <row r="95" spans="1:10" x14ac:dyDescent="0.25">
      <c r="A95" s="118" t="e">
        <f>Overview!#REF!</f>
        <v>#REF!</v>
      </c>
      <c r="B95" s="118" t="str">
        <f>Overview!$C$15</f>
        <v>2021-22</v>
      </c>
      <c r="C95" s="118">
        <f>'Scope guidance'!$D$32</f>
        <v>0</v>
      </c>
      <c r="D95" s="118" t="s">
        <v>41</v>
      </c>
      <c r="E95" s="118" t="s">
        <v>572</v>
      </c>
      <c r="F95" s="118" t="s">
        <v>518</v>
      </c>
      <c r="G95" s="118" t="s">
        <v>25</v>
      </c>
      <c r="H95" s="118" t="e">
        <f>IF('Scope 3'!#REF!="Litres",0,'Scope 3'!#REF!)</f>
        <v>#REF!</v>
      </c>
      <c r="I95" s="118" t="e">
        <f>IF('Scope 3'!#REF!="Litres",0,'Scope 3'!#REF!)</f>
        <v>#REF!</v>
      </c>
      <c r="J95" s="118" t="e">
        <f>IF(OR('Scope 3'!#REF!="Litres",'Scope 3'!#REF!="Enter Consumption Figure"),0,'Scope 3'!#REF!)</f>
        <v>#REF!</v>
      </c>
    </row>
    <row r="96" spans="1:10" x14ac:dyDescent="0.25">
      <c r="A96" s="118" t="e">
        <f>Overview!#REF!</f>
        <v>#REF!</v>
      </c>
      <c r="B96" s="118" t="str">
        <f>Overview!$C$15</f>
        <v>2021-22</v>
      </c>
      <c r="C96" s="118">
        <f>'Scope guidance'!$D$32</f>
        <v>0</v>
      </c>
      <c r="D96" s="118" t="s">
        <v>41</v>
      </c>
      <c r="E96" s="118" t="s">
        <v>572</v>
      </c>
      <c r="F96" s="118" t="s">
        <v>519</v>
      </c>
      <c r="G96" s="118" t="s">
        <v>25</v>
      </c>
      <c r="H96" s="118" t="e">
        <f>IF('Scope 3'!#REF!="Litres",0,'Scope 3'!#REF!)</f>
        <v>#REF!</v>
      </c>
      <c r="I96" s="118" t="e">
        <f>IF('Scope 3'!#REF!="Litres",0,'Scope 3'!#REF!)</f>
        <v>#REF!</v>
      </c>
      <c r="J96" s="118" t="e">
        <f>IF(OR('Scope 3'!#REF!="Litres",'Scope 3'!#REF!="Enter Consumption Figure"),0,'Scope 3'!#REF!)</f>
        <v>#REF!</v>
      </c>
    </row>
    <row r="97" spans="1:10" x14ac:dyDescent="0.25">
      <c r="A97" s="118" t="e">
        <f>Overview!#REF!</f>
        <v>#REF!</v>
      </c>
      <c r="B97" s="118" t="str">
        <f>Overview!$C$15</f>
        <v>2021-22</v>
      </c>
      <c r="C97" s="118">
        <f>'Scope guidance'!$D$32</f>
        <v>0</v>
      </c>
      <c r="D97" s="118" t="s">
        <v>41</v>
      </c>
      <c r="E97" s="118" t="s">
        <v>572</v>
      </c>
      <c r="F97" s="118" t="s">
        <v>524</v>
      </c>
      <c r="G97" s="118" t="s">
        <v>25</v>
      </c>
      <c r="H97" s="118" t="e">
        <f>IF('Scope 3'!#REF!="Litres",0,'Scope 3'!#REF!)</f>
        <v>#REF!</v>
      </c>
      <c r="I97" s="118" t="e">
        <f>IF('Scope 3'!#REF!="Litres",0,'Scope 3'!#REF!)</f>
        <v>#REF!</v>
      </c>
      <c r="J97" s="118" t="e">
        <f>IF(OR('Scope 3'!#REF!="Litres",'Scope 3'!#REF!="Enter Consumption Figure"),0,'Scope 3'!#REF!)</f>
        <v>#REF!</v>
      </c>
    </row>
    <row r="98" spans="1:10" x14ac:dyDescent="0.25">
      <c r="A98" s="118" t="e">
        <f>Overview!#REF!</f>
        <v>#REF!</v>
      </c>
      <c r="B98" s="118" t="str">
        <f>Overview!$C$15</f>
        <v>2021-22</v>
      </c>
      <c r="C98" s="118">
        <f>'Scope guidance'!$D$32</f>
        <v>0</v>
      </c>
      <c r="D98" s="118" t="s">
        <v>41</v>
      </c>
      <c r="E98" s="118" t="s">
        <v>572</v>
      </c>
      <c r="F98" s="118" t="s">
        <v>520</v>
      </c>
      <c r="G98" s="118" t="s">
        <v>25</v>
      </c>
      <c r="H98" s="118" t="e">
        <f>IF('Scope 3'!#REF!="Litres",0,'Scope 3'!#REF!)</f>
        <v>#REF!</v>
      </c>
      <c r="I98" s="118" t="e">
        <f>IF('Scope 3'!#REF!="Litres",0,'Scope 3'!#REF!)</f>
        <v>#REF!</v>
      </c>
      <c r="J98" s="118" t="e">
        <f>IF(OR('Scope 3'!#REF!="Litres",'Scope 3'!#REF!="Enter Consumption Figure"),0,'Scope 3'!#REF!)</f>
        <v>#REF!</v>
      </c>
    </row>
    <row r="99" spans="1:10" x14ac:dyDescent="0.25">
      <c r="A99" s="118" t="e">
        <f>Overview!#REF!</f>
        <v>#REF!</v>
      </c>
      <c r="B99" s="118" t="str">
        <f>Overview!$C$15</f>
        <v>2021-22</v>
      </c>
      <c r="C99" s="118">
        <f>'Scope guidance'!$D$32</f>
        <v>0</v>
      </c>
      <c r="D99" s="118" t="s">
        <v>41</v>
      </c>
      <c r="E99" s="118" t="s">
        <v>572</v>
      </c>
      <c r="F99" s="118" t="s">
        <v>521</v>
      </c>
      <c r="G99" s="118" t="s">
        <v>25</v>
      </c>
      <c r="H99" s="118" t="e">
        <f>IF('Scope 3'!#REF!="Litres",0,'Scope 3'!#REF!)</f>
        <v>#REF!</v>
      </c>
      <c r="I99" s="118" t="e">
        <f>IF('Scope 3'!#REF!="Litres",0,'Scope 3'!#REF!)</f>
        <v>#REF!</v>
      </c>
      <c r="J99" s="118" t="e">
        <f>IF(OR('Scope 3'!#REF!="Litres",'Scope 3'!#REF!="Enter Consumption Figure"),0,'Scope 3'!#REF!)</f>
        <v>#REF!</v>
      </c>
    </row>
    <row r="100" spans="1:10" x14ac:dyDescent="0.25">
      <c r="A100" s="118" t="e">
        <f>Overview!#REF!</f>
        <v>#REF!</v>
      </c>
      <c r="B100" s="118" t="str">
        <f>Overview!$C$15</f>
        <v>2021-22</v>
      </c>
      <c r="C100" s="118">
        <f>'Scope guidance'!$D$32</f>
        <v>0</v>
      </c>
      <c r="D100" s="118" t="s">
        <v>41</v>
      </c>
      <c r="E100" s="118" t="s">
        <v>572</v>
      </c>
      <c r="F100" s="118" t="s">
        <v>523</v>
      </c>
      <c r="G100" s="118" t="s">
        <v>25</v>
      </c>
      <c r="H100" s="118" t="e">
        <f>IF('Scope 3'!#REF!="Litres",0,'Scope 3'!#REF!)</f>
        <v>#REF!</v>
      </c>
      <c r="I100" s="118" t="e">
        <f>IF('Scope 3'!#REF!="Litres",0,'Scope 3'!#REF!)</f>
        <v>#REF!</v>
      </c>
      <c r="J100" s="118" t="e">
        <f>IF(OR('Scope 3'!#REF!="Litres",'Scope 3'!#REF!="Enter Consumption Figure"),0,'Scope 3'!#REF!)</f>
        <v>#REF!</v>
      </c>
    </row>
    <row r="101" spans="1:10" x14ac:dyDescent="0.25">
      <c r="A101" s="118" t="e">
        <f>Overview!#REF!</f>
        <v>#REF!</v>
      </c>
      <c r="B101" s="118" t="str">
        <f>Overview!$C$15</f>
        <v>2021-22</v>
      </c>
      <c r="C101" s="118">
        <f>'Scope guidance'!$D$32</f>
        <v>0</v>
      </c>
      <c r="D101" s="118" t="s">
        <v>41</v>
      </c>
      <c r="E101" s="118" t="s">
        <v>572</v>
      </c>
      <c r="F101" s="118" t="s">
        <v>522</v>
      </c>
      <c r="G101" s="118" t="s">
        <v>25</v>
      </c>
      <c r="H101" s="118" t="e">
        <f>IF('Scope 3'!#REF!="Litres",0,'Scope 3'!#REF!)</f>
        <v>#REF!</v>
      </c>
      <c r="I101" s="118" t="e">
        <f>IF('Scope 3'!#REF!="Litres",0,'Scope 3'!#REF!)</f>
        <v>#REF!</v>
      </c>
      <c r="J101" s="118" t="e">
        <f>IF(OR('Scope 3'!#REF!="Litres",'Scope 3'!#REF!="Enter Consumption Figure"),0,'Scope 3'!#REF!)</f>
        <v>#REF!</v>
      </c>
    </row>
    <row r="102" spans="1:10" x14ac:dyDescent="0.25">
      <c r="A102" s="118" t="e">
        <f>Overview!#REF!</f>
        <v>#REF!</v>
      </c>
      <c r="B102" s="118" t="str">
        <f>Overview!$C$15</f>
        <v>2021-22</v>
      </c>
      <c r="C102" s="118">
        <f>'Scope guidance'!$D$32</f>
        <v>0</v>
      </c>
      <c r="D102" s="118" t="s">
        <v>41</v>
      </c>
      <c r="E102" s="118" t="s">
        <v>572</v>
      </c>
      <c r="F102" s="118" t="s">
        <v>526</v>
      </c>
      <c r="G102" s="118" t="s">
        <v>514</v>
      </c>
      <c r="H102" s="118" t="e">
        <f>'Scope 3'!#REF!</f>
        <v>#REF!</v>
      </c>
      <c r="I102" s="118" t="e">
        <f>'Scope 3'!#REF!</f>
        <v>#REF!</v>
      </c>
      <c r="J102" s="118" t="e">
        <f>IF('Scope 3'!#REF!="Enter Consumption Figure",0,'Scope 3'!#REF!)</f>
        <v>#REF!</v>
      </c>
    </row>
    <row r="103" spans="1:10" x14ac:dyDescent="0.25">
      <c r="A103" s="118" t="e">
        <f>Overview!#REF!</f>
        <v>#REF!</v>
      </c>
      <c r="B103" s="118" t="str">
        <f>Overview!$C$15</f>
        <v>2021-22</v>
      </c>
      <c r="C103" s="118">
        <f>'Scope guidance'!$D$32</f>
        <v>0</v>
      </c>
      <c r="D103" s="118" t="s">
        <v>41</v>
      </c>
      <c r="E103" s="118" t="s">
        <v>572</v>
      </c>
      <c r="F103" s="118" t="s">
        <v>525</v>
      </c>
      <c r="G103" s="118" t="s">
        <v>514</v>
      </c>
      <c r="H103" s="118" t="e">
        <f>'Scope 3'!#REF!</f>
        <v>#REF!</v>
      </c>
      <c r="I103" s="118" t="e">
        <f>'Scope 3'!#REF!</f>
        <v>#REF!</v>
      </c>
      <c r="J103" s="118" t="e">
        <f>IF('Scope 3'!#REF!="Enter Consumption Figure",0,'Scope 3'!#REF!)</f>
        <v>#REF!</v>
      </c>
    </row>
    <row r="104" spans="1:10" x14ac:dyDescent="0.25">
      <c r="A104" s="118" t="e">
        <f>Overview!#REF!</f>
        <v>#REF!</v>
      </c>
      <c r="B104" s="118" t="str">
        <f>Overview!$C$15</f>
        <v>2021-22</v>
      </c>
      <c r="C104" s="118">
        <f>'Scope guidance'!$D$32</f>
        <v>0</v>
      </c>
      <c r="D104" s="118" t="s">
        <v>41</v>
      </c>
      <c r="E104" s="118" t="s">
        <v>572</v>
      </c>
      <c r="F104" s="118" t="s">
        <v>464</v>
      </c>
      <c r="G104" s="118" t="s">
        <v>514</v>
      </c>
      <c r="H104" s="118" t="e">
        <f>IF('Scope 3'!#REF!="Miles",0,'Scope 3'!#REF!)</f>
        <v>#REF!</v>
      </c>
      <c r="I104" s="118" t="e">
        <f>IF('Scope 3'!#REF!="Miles",0,'Scope 3'!#REF!)</f>
        <v>#REF!</v>
      </c>
      <c r="J104" s="118" t="e">
        <f>IF(OR('Scope 3'!#REF!="Miles",'Scope 3'!#REF!="Enter Consumption Figure"),0,'Scope 3'!#REF!)</f>
        <v>#REF!</v>
      </c>
    </row>
    <row r="105" spans="1:10" x14ac:dyDescent="0.25">
      <c r="A105" s="118" t="e">
        <f>Overview!#REF!</f>
        <v>#REF!</v>
      </c>
      <c r="B105" s="118" t="str">
        <f>Overview!$C$15</f>
        <v>2021-22</v>
      </c>
      <c r="C105" s="118">
        <f>'Scope guidance'!$D$32</f>
        <v>0</v>
      </c>
      <c r="D105" s="118" t="s">
        <v>41</v>
      </c>
      <c r="E105" s="118" t="s">
        <v>572</v>
      </c>
      <c r="F105" s="118" t="s">
        <v>468</v>
      </c>
      <c r="G105" s="118" t="s">
        <v>514</v>
      </c>
      <c r="H105" s="118" t="e">
        <f>IF('Scope 3'!#REF!="Miles",0,'Scope 3'!#REF!)</f>
        <v>#REF!</v>
      </c>
      <c r="I105" s="118" t="e">
        <f>IF('Scope 3'!#REF!="Miles",0,'Scope 3'!#REF!)</f>
        <v>#REF!</v>
      </c>
      <c r="J105" s="118" t="e">
        <f>IF(OR('Scope 3'!#REF!="Miles",'Scope 3'!#REF!="Enter Consumption Figure"),0,'Scope 3'!#REF!)</f>
        <v>#REF!</v>
      </c>
    </row>
    <row r="106" spans="1:10" x14ac:dyDescent="0.25">
      <c r="A106" s="118" t="e">
        <f>Overview!#REF!</f>
        <v>#REF!</v>
      </c>
      <c r="B106" s="118" t="str">
        <f>Overview!$C$15</f>
        <v>2021-22</v>
      </c>
      <c r="C106" s="118">
        <f>'Scope guidance'!$D$32</f>
        <v>0</v>
      </c>
      <c r="D106" s="118" t="s">
        <v>41</v>
      </c>
      <c r="E106" s="118" t="s">
        <v>572</v>
      </c>
      <c r="F106" s="118" t="s">
        <v>509</v>
      </c>
      <c r="G106" s="118" t="s">
        <v>514</v>
      </c>
      <c r="H106" s="118" t="e">
        <f>IF('Scope 3'!#REF!="Miles",0,'Scope 3'!#REF!)</f>
        <v>#REF!</v>
      </c>
      <c r="I106" s="118" t="e">
        <f>IF('Scope 3'!#REF!="Miles",0,'Scope 3'!#REF!)</f>
        <v>#REF!</v>
      </c>
      <c r="J106" s="118" t="e">
        <f>IF(OR('Scope 3'!#REF!="Miles",'Scope 3'!#REF!="Enter Consumption Figure"),0,'Scope 3'!#REF!)</f>
        <v>#REF!</v>
      </c>
    </row>
    <row r="107" spans="1:10" x14ac:dyDescent="0.25">
      <c r="A107" s="118" t="e">
        <f>Overview!#REF!</f>
        <v>#REF!</v>
      </c>
      <c r="B107" s="118" t="str">
        <f>Overview!$C$15</f>
        <v>2021-22</v>
      </c>
      <c r="C107" s="118">
        <f>'Scope guidance'!$D$32</f>
        <v>0</v>
      </c>
      <c r="D107" s="118" t="s">
        <v>41</v>
      </c>
      <c r="E107" s="118" t="s">
        <v>572</v>
      </c>
      <c r="F107" s="118" t="s">
        <v>505</v>
      </c>
      <c r="G107" s="118" t="s">
        <v>514</v>
      </c>
      <c r="H107" s="118">
        <f>IF('Scope 3'!C32="Miles",0,'Scope 3'!E32)</f>
        <v>0</v>
      </c>
      <c r="I107" s="118">
        <f>IF('Scope 3'!C32="Miles",0,'Scope 3'!F32)</f>
        <v>0</v>
      </c>
      <c r="J107" s="118">
        <f>IF(OR('Scope 3'!C32="Miles",'Scope 3'!G32="Enter Consumption Figure"),0,'Scope 3'!G32)</f>
        <v>0</v>
      </c>
    </row>
    <row r="108" spans="1:10" x14ac:dyDescent="0.25">
      <c r="A108" s="118" t="e">
        <f>Overview!#REF!</f>
        <v>#REF!</v>
      </c>
      <c r="B108" s="118" t="str">
        <f>Overview!$C$15</f>
        <v>2021-22</v>
      </c>
      <c r="C108" s="118">
        <f>'Scope guidance'!$D$32</f>
        <v>0</v>
      </c>
      <c r="D108" s="118" t="s">
        <v>41</v>
      </c>
      <c r="E108" s="118" t="s">
        <v>572</v>
      </c>
      <c r="F108" s="118" t="s">
        <v>469</v>
      </c>
      <c r="G108" s="118" t="s">
        <v>514</v>
      </c>
      <c r="H108" s="118">
        <f>IF('Scope 3'!C33="Miles",0,'Scope 3'!E33)</f>
        <v>0</v>
      </c>
      <c r="I108" s="118">
        <f>IF('Scope 3'!C33="Miles",0,'Scope 3'!F33)</f>
        <v>0</v>
      </c>
      <c r="J108" s="118">
        <f>IF(OR('Scope 3'!C33="Miles",'Scope 3'!G33="Enter Consumption Figure"),0,'Scope 3'!G33)</f>
        <v>0</v>
      </c>
    </row>
    <row r="109" spans="1:10" x14ac:dyDescent="0.25">
      <c r="A109" s="118" t="e">
        <f>Overview!#REF!</f>
        <v>#REF!</v>
      </c>
      <c r="B109" s="118" t="str">
        <f>Overview!$C$15</f>
        <v>2021-22</v>
      </c>
      <c r="C109" s="118">
        <f>'Scope guidance'!$D$32</f>
        <v>0</v>
      </c>
      <c r="D109" s="118" t="s">
        <v>41</v>
      </c>
      <c r="E109" s="118" t="s">
        <v>572</v>
      </c>
      <c r="F109" s="118" t="s">
        <v>12</v>
      </c>
      <c r="G109" s="118" t="s">
        <v>514</v>
      </c>
      <c r="H109" s="118">
        <f>IF('Scope 3'!C34="Miles",0,'Scope 3'!E34)</f>
        <v>0</v>
      </c>
      <c r="I109" s="118">
        <f>IF('Scope 3'!C34="Miles",0,'Scope 3'!F34)</f>
        <v>0</v>
      </c>
      <c r="J109" s="118">
        <f>IF(OR('Scope 3'!C34="Miles",'Scope 3'!G34="Enter Consumption Figure"),0,'Scope 3'!G34)</f>
        <v>0</v>
      </c>
    </row>
    <row r="110" spans="1:10" x14ac:dyDescent="0.25">
      <c r="A110" s="118" t="e">
        <f>Overview!#REF!</f>
        <v>#REF!</v>
      </c>
      <c r="B110" s="118" t="str">
        <f>Overview!$C$15</f>
        <v>2021-22</v>
      </c>
      <c r="C110" s="118">
        <f>'Scope guidance'!$D$32</f>
        <v>0</v>
      </c>
      <c r="D110" s="118" t="s">
        <v>41</v>
      </c>
      <c r="E110" s="118" t="s">
        <v>572</v>
      </c>
      <c r="F110" s="118" t="s">
        <v>13</v>
      </c>
      <c r="G110" s="118" t="s">
        <v>514</v>
      </c>
      <c r="H110" s="118" t="e">
        <f>IF('Scope 3'!#REF!="Miles",0,'Scope 3'!#REF!)</f>
        <v>#REF!</v>
      </c>
      <c r="I110" s="118" t="e">
        <f>IF('Scope 3'!#REF!="Miles",0,'Scope 3'!#REF!)</f>
        <v>#REF!</v>
      </c>
      <c r="J110" s="118" t="e">
        <f>IF(OR('Scope 3'!#REF!="Miles",'Scope 3'!#REF!="Enter Consumption Figure"),0,'Scope 3'!#REF!)</f>
        <v>#REF!</v>
      </c>
    </row>
    <row r="111" spans="1:10" x14ac:dyDescent="0.25">
      <c r="A111" s="118" t="e">
        <f>Overview!#REF!</f>
        <v>#REF!</v>
      </c>
      <c r="B111" s="118" t="str">
        <f>Overview!$C$15</f>
        <v>2021-22</v>
      </c>
      <c r="C111" s="118">
        <f>'Scope guidance'!$D$32</f>
        <v>0</v>
      </c>
      <c r="D111" s="118" t="s">
        <v>41</v>
      </c>
      <c r="E111" s="118" t="s">
        <v>572</v>
      </c>
      <c r="F111" s="118" t="s">
        <v>14</v>
      </c>
      <c r="G111" s="118" t="s">
        <v>514</v>
      </c>
      <c r="H111" s="118">
        <f>IF('Scope 3'!C35="Miles",0,'Scope 3'!E35)</f>
        <v>0</v>
      </c>
      <c r="I111" s="118">
        <f>IF('Scope 3'!C35="Miles",0,'Scope 3'!F35)</f>
        <v>0</v>
      </c>
      <c r="J111" s="118">
        <f>IF(OR('Scope 3'!C35="Miles",'Scope 3'!G35="Enter Consumption Figure"),0,'Scope 3'!G35)</f>
        <v>0</v>
      </c>
    </row>
    <row r="112" spans="1:10" x14ac:dyDescent="0.25">
      <c r="A112" s="118" t="e">
        <f>Overview!#REF!</f>
        <v>#REF!</v>
      </c>
      <c r="B112" s="118" t="str">
        <f>Overview!$C$15</f>
        <v>2021-22</v>
      </c>
      <c r="C112" s="118">
        <f>'Scope guidance'!$D$32</f>
        <v>0</v>
      </c>
      <c r="D112" s="118" t="s">
        <v>41</v>
      </c>
      <c r="E112" s="118" t="s">
        <v>572</v>
      </c>
      <c r="F112" s="118" t="s">
        <v>506</v>
      </c>
      <c r="G112" s="118" t="s">
        <v>514</v>
      </c>
      <c r="H112" s="118">
        <f>IF('Scope 3'!C36="Miles",0,'Scope 3'!E36)</f>
        <v>0</v>
      </c>
      <c r="I112" s="118">
        <f>IF('Scope 3'!C36="Miles",0,'Scope 3'!F36)</f>
        <v>0</v>
      </c>
      <c r="J112" s="118">
        <f>IF(OR('Scope 3'!C36="Miles",'Scope 3'!G36="Enter Consumption Figure"),0,'Scope 3'!G36)</f>
        <v>0</v>
      </c>
    </row>
    <row r="113" spans="1:10" x14ac:dyDescent="0.25">
      <c r="A113" s="118" t="e">
        <f>Overview!#REF!</f>
        <v>#REF!</v>
      </c>
      <c r="B113" s="118" t="str">
        <f>Overview!$C$15</f>
        <v>2021-22</v>
      </c>
      <c r="C113" s="118">
        <f>'Scope guidance'!$D$32</f>
        <v>0</v>
      </c>
      <c r="D113" s="118" t="s">
        <v>41</v>
      </c>
      <c r="E113" s="118" t="s">
        <v>572</v>
      </c>
      <c r="F113" s="118" t="s">
        <v>507</v>
      </c>
      <c r="G113" s="118" t="s">
        <v>514</v>
      </c>
      <c r="H113" s="118">
        <f>IF('Scope 3'!C37="Miles",0,'Scope 3'!E37)</f>
        <v>0</v>
      </c>
      <c r="I113" s="118">
        <f>IF('Scope 3'!C37="Miles",0,'Scope 3'!F37)</f>
        <v>0</v>
      </c>
      <c r="J113" s="118">
        <f>IF(OR('Scope 3'!C37="Miles",'Scope 3'!G37="Enter Consumption Figure"),0,'Scope 3'!G37)</f>
        <v>0</v>
      </c>
    </row>
    <row r="114" spans="1:10" x14ac:dyDescent="0.25">
      <c r="A114" s="118" t="e">
        <f>Overview!#REF!</f>
        <v>#REF!</v>
      </c>
      <c r="B114" s="118" t="str">
        <f>Overview!$C$15</f>
        <v>2021-22</v>
      </c>
      <c r="C114" s="118">
        <f>'Scope guidance'!$D$32</f>
        <v>0</v>
      </c>
      <c r="D114" s="118" t="s">
        <v>41</v>
      </c>
      <c r="E114" s="118" t="s">
        <v>572</v>
      </c>
      <c r="F114" s="118" t="s">
        <v>511</v>
      </c>
      <c r="G114" s="118" t="s">
        <v>514</v>
      </c>
      <c r="H114" s="118" t="e">
        <f>IF('Scope 3'!#REF!="Miles",0,'Scope 3'!#REF!)</f>
        <v>#REF!</v>
      </c>
      <c r="I114" s="118" t="e">
        <f>IF('Scope 3'!#REF!="Miles",0,'Scope 3'!#REF!)</f>
        <v>#REF!</v>
      </c>
      <c r="J114" s="118" t="e">
        <f>IF(OR('Scope 3'!#REF!="Miles",'Scope 3'!#REF!="Enter Consumption Figure"),0,'Scope 3'!#REF!)</f>
        <v>#REF!</v>
      </c>
    </row>
    <row r="115" spans="1:10" x14ac:dyDescent="0.25">
      <c r="A115" s="118" t="e">
        <f>Overview!#REF!</f>
        <v>#REF!</v>
      </c>
      <c r="B115" s="118" t="str">
        <f>Overview!$C$15</f>
        <v>2021-22</v>
      </c>
      <c r="C115" s="118">
        <f>'Scope guidance'!$D$32</f>
        <v>0</v>
      </c>
      <c r="D115" s="118" t="s">
        <v>41</v>
      </c>
      <c r="E115" s="118" t="s">
        <v>572</v>
      </c>
      <c r="F115" s="118" t="s">
        <v>512</v>
      </c>
      <c r="G115" s="118" t="s">
        <v>514</v>
      </c>
      <c r="H115" s="118" t="e">
        <f>IF('Scope 3'!#REF!="Miles",0,'Scope 3'!#REF!)</f>
        <v>#REF!</v>
      </c>
      <c r="I115" s="118" t="e">
        <f>IF('Scope 3'!#REF!="Miles",0,'Scope 3'!#REF!)</f>
        <v>#REF!</v>
      </c>
      <c r="J115" s="118" t="e">
        <f>IF(OR('Scope 3'!#REF!="Miles",'Scope 3'!#REF!="Enter Consumption Figure"),0,'Scope 3'!#REF!)</f>
        <v>#REF!</v>
      </c>
    </row>
    <row r="116" spans="1:10" x14ac:dyDescent="0.25">
      <c r="A116" s="118" t="e">
        <f>Overview!#REF!</f>
        <v>#REF!</v>
      </c>
      <c r="B116" s="118" t="str">
        <f>Overview!$C$15</f>
        <v>2021-22</v>
      </c>
      <c r="C116" s="118">
        <f>'Scope guidance'!$D$32</f>
        <v>0</v>
      </c>
      <c r="D116" s="118" t="s">
        <v>41</v>
      </c>
      <c r="E116" s="118" t="s">
        <v>572</v>
      </c>
      <c r="F116" s="118" t="s">
        <v>508</v>
      </c>
      <c r="G116" s="118" t="s">
        <v>514</v>
      </c>
      <c r="H116" s="118">
        <f>IF('Scope 3'!C38="Miles",0,'Scope 3'!E38)</f>
        <v>0</v>
      </c>
      <c r="I116" s="118">
        <f>IF('Scope 3'!C38="Miles",0,'Scope 3'!F38)</f>
        <v>0</v>
      </c>
      <c r="J116" s="118">
        <f>IF(OR('Scope 3'!C38="Miles",'Scope 3'!G38="Enter Consumption Figure"),0,'Scope 3'!G38)</f>
        <v>0</v>
      </c>
    </row>
    <row r="117" spans="1:10" x14ac:dyDescent="0.25">
      <c r="A117" s="118" t="e">
        <f>Overview!#REF!</f>
        <v>#REF!</v>
      </c>
      <c r="B117" s="118" t="str">
        <f>Overview!$C$15</f>
        <v>2021-22</v>
      </c>
      <c r="C117" s="118">
        <f>'Scope guidance'!$D$32</f>
        <v>0</v>
      </c>
      <c r="D117" s="118" t="s">
        <v>41</v>
      </c>
      <c r="E117" s="118" t="s">
        <v>572</v>
      </c>
      <c r="F117" s="118" t="s">
        <v>534</v>
      </c>
      <c r="G117" s="118" t="s">
        <v>514</v>
      </c>
      <c r="H117" s="118" t="e">
        <f>IF('Scope 3'!#REF!="Miles",0,'Scope 3'!#REF!)</f>
        <v>#REF!</v>
      </c>
      <c r="I117" s="118" t="e">
        <f>IF('Scope 3'!#REF!="Miles",0,'Scope 3'!#REF!)</f>
        <v>#REF!</v>
      </c>
      <c r="J117" s="118" t="e">
        <f>IF(OR('Scope 3'!#REF!="Miles",'Scope 3'!#REF!="Enter Consumption Figure"),0,'Scope 3'!#REF!)</f>
        <v>#REF!</v>
      </c>
    </row>
    <row r="118" spans="1:10" x14ac:dyDescent="0.25">
      <c r="A118" s="118" t="e">
        <f>Overview!#REF!</f>
        <v>#REF!</v>
      </c>
      <c r="B118" s="118" t="str">
        <f>Overview!$C$15</f>
        <v>2021-22</v>
      </c>
      <c r="C118" s="118">
        <f>'Scope guidance'!$D$32</f>
        <v>0</v>
      </c>
      <c r="D118" s="118" t="s">
        <v>41</v>
      </c>
      <c r="E118" s="118" t="s">
        <v>572</v>
      </c>
      <c r="F118" s="118" t="s">
        <v>535</v>
      </c>
      <c r="G118" s="118" t="s">
        <v>514</v>
      </c>
      <c r="H118" s="118" t="e">
        <f>IF('Scope 3'!#REF!="Miles",0,'Scope 3'!#REF!)</f>
        <v>#REF!</v>
      </c>
      <c r="I118" s="118" t="e">
        <f>IF('Scope 3'!#REF!="Miles",0,'Scope 3'!#REF!)</f>
        <v>#REF!</v>
      </c>
      <c r="J118" s="118" t="e">
        <f>IF(OR('Scope 3'!#REF!="Miles",'Scope 3'!#REF!="Enter Consumption Figure"),0,'Scope 3'!#REF!)</f>
        <v>#REF!</v>
      </c>
    </row>
    <row r="119" spans="1:10" x14ac:dyDescent="0.25">
      <c r="A119" s="118" t="e">
        <f>Overview!#REF!</f>
        <v>#REF!</v>
      </c>
      <c r="B119" s="118" t="str">
        <f>Overview!$C$15</f>
        <v>2021-22</v>
      </c>
      <c r="C119" s="118">
        <f>'Scope guidance'!$D$32</f>
        <v>0</v>
      </c>
      <c r="D119" s="118" t="s">
        <v>41</v>
      </c>
      <c r="E119" s="118" t="s">
        <v>572</v>
      </c>
      <c r="F119" s="118" t="s">
        <v>527</v>
      </c>
      <c r="G119" s="118" t="s">
        <v>514</v>
      </c>
      <c r="H119" s="118" t="e">
        <f>IF('Scope 3'!#REF!="Miles",0,'Scope 3'!#REF!)</f>
        <v>#REF!</v>
      </c>
      <c r="I119" s="118" t="e">
        <f>IF('Scope 3'!#REF!="Miles",0,'Scope 3'!#REF!)</f>
        <v>#REF!</v>
      </c>
      <c r="J119" s="118" t="e">
        <f>IF(OR('Scope 3'!#REF!="Miles",'Scope 3'!#REF!="Enter Consumption Figure"),0,'Scope 3'!#REF!)</f>
        <v>#REF!</v>
      </c>
    </row>
    <row r="120" spans="1:10" x14ac:dyDescent="0.25">
      <c r="A120" s="118" t="e">
        <f>Overview!#REF!</f>
        <v>#REF!</v>
      </c>
      <c r="B120" s="118" t="str">
        <f>Overview!$C$15</f>
        <v>2021-22</v>
      </c>
      <c r="C120" s="118">
        <f>'Scope guidance'!$D$32</f>
        <v>0</v>
      </c>
      <c r="D120" s="118" t="s">
        <v>41</v>
      </c>
      <c r="E120" s="118" t="s">
        <v>572</v>
      </c>
      <c r="F120" s="118" t="s">
        <v>518</v>
      </c>
      <c r="G120" s="118" t="s">
        <v>514</v>
      </c>
      <c r="H120" s="118" t="e">
        <f>IF('Scope 3'!#REF!="Miles",0,'Scope 3'!#REF!)</f>
        <v>#REF!</v>
      </c>
      <c r="I120" s="118" t="e">
        <f>IF('Scope 3'!#REF!="Miles",0,'Scope 3'!#REF!)</f>
        <v>#REF!</v>
      </c>
      <c r="J120" s="118" t="e">
        <f>IF(OR('Scope 3'!#REF!="Miles",'Scope 3'!#REF!="Enter Consumption Figure"),0,'Scope 3'!#REF!)</f>
        <v>#REF!</v>
      </c>
    </row>
    <row r="121" spans="1:10" x14ac:dyDescent="0.25">
      <c r="A121" s="118" t="e">
        <f>Overview!#REF!</f>
        <v>#REF!</v>
      </c>
      <c r="B121" s="118" t="str">
        <f>Overview!$C$15</f>
        <v>2021-22</v>
      </c>
      <c r="C121" s="118">
        <f>'Scope guidance'!$D$32</f>
        <v>0</v>
      </c>
      <c r="D121" s="118" t="s">
        <v>41</v>
      </c>
      <c r="E121" s="118" t="s">
        <v>572</v>
      </c>
      <c r="F121" s="118" t="s">
        <v>519</v>
      </c>
      <c r="G121" s="118" t="s">
        <v>514</v>
      </c>
      <c r="H121" s="118" t="e">
        <f>IF('Scope 3'!#REF!="Miles",0,'Scope 3'!#REF!)</f>
        <v>#REF!</v>
      </c>
      <c r="I121" s="118" t="e">
        <f>IF('Scope 3'!#REF!="Miles",0,'Scope 3'!#REF!)</f>
        <v>#REF!</v>
      </c>
      <c r="J121" s="118" t="e">
        <f>IF(OR('Scope 3'!#REF!="Miles",'Scope 3'!#REF!="Enter Consumption Figure"),0,'Scope 3'!#REF!)</f>
        <v>#REF!</v>
      </c>
    </row>
    <row r="122" spans="1:10" x14ac:dyDescent="0.25">
      <c r="A122" s="118" t="e">
        <f>Overview!#REF!</f>
        <v>#REF!</v>
      </c>
      <c r="B122" s="118" t="str">
        <f>Overview!$C$15</f>
        <v>2021-22</v>
      </c>
      <c r="C122" s="118">
        <f>'Scope guidance'!$D$32</f>
        <v>0</v>
      </c>
      <c r="D122" s="118" t="s">
        <v>41</v>
      </c>
      <c r="E122" s="118" t="s">
        <v>572</v>
      </c>
      <c r="F122" s="118" t="s">
        <v>524</v>
      </c>
      <c r="G122" s="118" t="s">
        <v>514</v>
      </c>
      <c r="H122" s="118" t="e">
        <f>IF('Scope 3'!#REF!="Miles",0,'Scope 3'!#REF!)</f>
        <v>#REF!</v>
      </c>
      <c r="I122" s="118" t="e">
        <f>IF('Scope 3'!#REF!="Miles",0,'Scope 3'!#REF!)</f>
        <v>#REF!</v>
      </c>
      <c r="J122" s="118" t="e">
        <f>IF(OR('Scope 3'!#REF!="Miles",'Scope 3'!#REF!="Enter Consumption Figure"),0,'Scope 3'!#REF!)</f>
        <v>#REF!</v>
      </c>
    </row>
    <row r="123" spans="1:10" x14ac:dyDescent="0.25">
      <c r="A123" s="118" t="e">
        <f>Overview!#REF!</f>
        <v>#REF!</v>
      </c>
      <c r="B123" s="118" t="str">
        <f>Overview!$C$15</f>
        <v>2021-22</v>
      </c>
      <c r="C123" s="118">
        <f>'Scope guidance'!$D$32</f>
        <v>0</v>
      </c>
      <c r="D123" s="118" t="s">
        <v>41</v>
      </c>
      <c r="E123" s="118" t="s">
        <v>572</v>
      </c>
      <c r="F123" s="118" t="s">
        <v>520</v>
      </c>
      <c r="G123" s="118" t="s">
        <v>514</v>
      </c>
      <c r="H123" s="118" t="e">
        <f>IF('Scope 3'!#REF!="Miles",0,'Scope 3'!#REF!)</f>
        <v>#REF!</v>
      </c>
      <c r="I123" s="118" t="e">
        <f>IF('Scope 3'!#REF!="Miles",0,'Scope 3'!#REF!)</f>
        <v>#REF!</v>
      </c>
      <c r="J123" s="118" t="e">
        <f>IF(OR('Scope 3'!#REF!="Miles",'Scope 3'!#REF!="Enter Consumption Figure"),0,'Scope 3'!#REF!)</f>
        <v>#REF!</v>
      </c>
    </row>
    <row r="124" spans="1:10" x14ac:dyDescent="0.25">
      <c r="A124" s="118" t="e">
        <f>Overview!#REF!</f>
        <v>#REF!</v>
      </c>
      <c r="B124" s="118" t="str">
        <f>Overview!$C$15</f>
        <v>2021-22</v>
      </c>
      <c r="C124" s="118">
        <f>'Scope guidance'!$D$32</f>
        <v>0</v>
      </c>
      <c r="D124" s="118" t="s">
        <v>41</v>
      </c>
      <c r="E124" s="118" t="s">
        <v>572</v>
      </c>
      <c r="F124" s="118" t="s">
        <v>521</v>
      </c>
      <c r="G124" s="118" t="s">
        <v>514</v>
      </c>
      <c r="H124" s="118" t="e">
        <f>IF('Scope 3'!#REF!="Miles",0,'Scope 3'!#REF!)</f>
        <v>#REF!</v>
      </c>
      <c r="I124" s="118" t="e">
        <f>IF('Scope 3'!#REF!="Miles",0,'Scope 3'!#REF!)</f>
        <v>#REF!</v>
      </c>
      <c r="J124" s="118" t="e">
        <f>IF(OR('Scope 3'!#REF!="Miles",'Scope 3'!#REF!="Enter Consumption Figure"),0,'Scope 3'!#REF!)</f>
        <v>#REF!</v>
      </c>
    </row>
    <row r="125" spans="1:10" x14ac:dyDescent="0.25">
      <c r="A125" s="118" t="e">
        <f>Overview!#REF!</f>
        <v>#REF!</v>
      </c>
      <c r="B125" s="118" t="str">
        <f>Overview!$C$15</f>
        <v>2021-22</v>
      </c>
      <c r="C125" s="118">
        <f>'Scope guidance'!$D$32</f>
        <v>0</v>
      </c>
      <c r="D125" s="118" t="s">
        <v>41</v>
      </c>
      <c r="E125" s="118" t="s">
        <v>572</v>
      </c>
      <c r="F125" s="118" t="s">
        <v>523</v>
      </c>
      <c r="G125" s="118" t="s">
        <v>514</v>
      </c>
      <c r="H125" s="118" t="e">
        <f>IF('Scope 3'!#REF!="Miles",0,'Scope 3'!#REF!)</f>
        <v>#REF!</v>
      </c>
      <c r="I125" s="118" t="e">
        <f>IF('Scope 3'!#REF!="Miles",0,'Scope 3'!#REF!)</f>
        <v>#REF!</v>
      </c>
      <c r="J125" s="118" t="e">
        <f>IF(OR('Scope 3'!#REF!="Miles",'Scope 3'!#REF!="Enter Consumption Figure"),0,'Scope 3'!#REF!)</f>
        <v>#REF!</v>
      </c>
    </row>
    <row r="126" spans="1:10" x14ac:dyDescent="0.25">
      <c r="A126" s="118" t="e">
        <f>Overview!#REF!</f>
        <v>#REF!</v>
      </c>
      <c r="B126" s="118" t="str">
        <f>Overview!$C$15</f>
        <v>2021-22</v>
      </c>
      <c r="C126" s="118">
        <f>'Scope guidance'!$D$32</f>
        <v>0</v>
      </c>
      <c r="D126" s="118" t="s">
        <v>41</v>
      </c>
      <c r="E126" s="118" t="s">
        <v>572</v>
      </c>
      <c r="F126" s="118" t="s">
        <v>522</v>
      </c>
      <c r="G126" s="118" t="s">
        <v>514</v>
      </c>
      <c r="H126" s="118" t="e">
        <f>IF('Scope 3'!#REF!="Miles",0,'Scope 3'!#REF!)</f>
        <v>#REF!</v>
      </c>
      <c r="I126" s="118" t="e">
        <f>IF('Scope 3'!#REF!="Miles",0,'Scope 3'!#REF!)</f>
        <v>#REF!</v>
      </c>
      <c r="J126" s="118" t="e">
        <f>IF(OR('Scope 3'!#REF!="Miles",'Scope 3'!#REF!="Enter Consumption Figure"),0,'Scope 3'!#REF!)</f>
        <v>#REF!</v>
      </c>
    </row>
    <row r="127" spans="1:10" x14ac:dyDescent="0.25">
      <c r="A127" s="118" t="e">
        <f>Overview!#REF!</f>
        <v>#REF!</v>
      </c>
      <c r="B127" s="118" t="str">
        <f>Overview!$C$15</f>
        <v>2021-22</v>
      </c>
      <c r="C127" s="118">
        <f>'Scope guidance'!$D$32</f>
        <v>0</v>
      </c>
      <c r="D127" s="118" t="s">
        <v>41</v>
      </c>
      <c r="E127" s="118" t="s">
        <v>572</v>
      </c>
      <c r="F127" s="118" t="s">
        <v>510</v>
      </c>
      <c r="G127" s="118" t="s">
        <v>25</v>
      </c>
      <c r="H127" s="118" t="e">
        <f>IF('Scope 3'!#REF!="Miles",0,'Scope 3'!#REF!)</f>
        <v>#REF!</v>
      </c>
      <c r="I127" s="118" t="e">
        <f>IF('Scope 3'!#REF!="Miles",0,'Scope 3'!#REF!)</f>
        <v>#REF!</v>
      </c>
      <c r="J127" s="118" t="e">
        <f>IF(OR('Scope 3'!#REF!="Miles",'Scope 3'!#REF!="Enter Consumption Figure"),0,'Scope 3'!#REF!)</f>
        <v>#REF!</v>
      </c>
    </row>
    <row r="128" spans="1:10" x14ac:dyDescent="0.25">
      <c r="A128" s="118" t="e">
        <f>Overview!#REF!</f>
        <v>#REF!</v>
      </c>
      <c r="B128" s="118" t="str">
        <f>Overview!$C$15</f>
        <v>2021-22</v>
      </c>
      <c r="C128" s="118">
        <f>'Scope guidance'!$D$32</f>
        <v>0</v>
      </c>
      <c r="D128" s="118" t="s">
        <v>41</v>
      </c>
      <c r="E128" s="118" t="s">
        <v>572</v>
      </c>
      <c r="F128" s="118" t="s">
        <v>510</v>
      </c>
      <c r="G128" s="118" t="s">
        <v>25</v>
      </c>
      <c r="H128" s="118" t="e">
        <f>IF('Scope 3'!#REF!="Miles",0,'Scope 3'!#REF!)</f>
        <v>#REF!</v>
      </c>
      <c r="I128" s="118" t="e">
        <f>IF('Scope 3'!#REF!="Miles",0,'Scope 3'!#REF!)</f>
        <v>#REF!</v>
      </c>
      <c r="J128" s="118" t="e">
        <f>IF(OR('Scope 3'!#REF!="Miles",'Scope 3'!#REF!="Enter Consumption Figure"),0,'Scope 3'!#REF!)</f>
        <v>#REF!</v>
      </c>
    </row>
    <row r="129" spans="1:10" x14ac:dyDescent="0.25">
      <c r="A129" s="118" t="e">
        <f>Overview!#REF!</f>
        <v>#REF!</v>
      </c>
      <c r="B129" s="118" t="str">
        <f>Overview!$C$15</f>
        <v>2021-22</v>
      </c>
      <c r="C129" s="118">
        <f>'Scope guidance'!$D$32</f>
        <v>0</v>
      </c>
      <c r="D129" s="118" t="s">
        <v>41</v>
      </c>
      <c r="E129" s="118" t="s">
        <v>530</v>
      </c>
      <c r="F129" s="118" t="s">
        <v>528</v>
      </c>
      <c r="G129" s="118" t="s">
        <v>26</v>
      </c>
      <c r="H129" s="118" t="e">
        <f>'Scope 3'!#REF!</f>
        <v>#REF!</v>
      </c>
      <c r="I129" s="118">
        <f>'Scope 3'!F44</f>
        <v>1.8790000000000001E-2</v>
      </c>
      <c r="J129" s="118">
        <f>IF('Scope 3'!G44="Enter Consumption Figure",0,'Scope 3'!G44)</f>
        <v>22.918583896000001</v>
      </c>
    </row>
    <row r="130" spans="1:10" x14ac:dyDescent="0.25">
      <c r="A130" s="118" t="e">
        <f>Overview!#REF!</f>
        <v>#REF!</v>
      </c>
      <c r="B130" s="118" t="str">
        <f>Overview!$C$15</f>
        <v>2021-22</v>
      </c>
      <c r="C130" s="118">
        <f>'Scope guidance'!$D$32</f>
        <v>0</v>
      </c>
      <c r="D130" s="118" t="s">
        <v>41</v>
      </c>
      <c r="E130" s="118" t="s">
        <v>530</v>
      </c>
      <c r="F130" s="118" t="s">
        <v>498</v>
      </c>
      <c r="G130" s="118" t="s">
        <v>25</v>
      </c>
      <c r="H130" s="118">
        <f>'Scope 3'!E44</f>
        <v>1219722.3999999999</v>
      </c>
      <c r="I130" s="118" t="e">
        <f>'Scope 3'!#REF!</f>
        <v>#REF!</v>
      </c>
      <c r="J130" s="118" t="e">
        <f>IF('Scope 3'!#REF!="Enter Consumption Figure",0,'Scope 3'!#REF!)</f>
        <v>#REF!</v>
      </c>
    </row>
    <row r="131" spans="1:10" x14ac:dyDescent="0.25">
      <c r="A131" s="118" t="e">
        <f>Overview!#REF!</f>
        <v>#REF!</v>
      </c>
      <c r="B131" s="118" t="str">
        <f>Overview!$C$15</f>
        <v>2021-22</v>
      </c>
      <c r="C131" s="118">
        <f>'Scope guidance'!$D$32</f>
        <v>0</v>
      </c>
      <c r="D131" s="118" t="s">
        <v>41</v>
      </c>
      <c r="E131" s="118" t="s">
        <v>23</v>
      </c>
      <c r="F131" s="118" t="s">
        <v>29</v>
      </c>
      <c r="G131" s="118" t="s">
        <v>30</v>
      </c>
      <c r="H131" s="118">
        <f>'Scope 3'!E49</f>
        <v>1500</v>
      </c>
      <c r="I131" s="118">
        <f>'Scope 3'!F49</f>
        <v>0.14899999999999999</v>
      </c>
      <c r="J131" s="118">
        <f>IF('Scope 3'!G49="Enter Consumption Figure",0,'Scope 3'!G49)</f>
        <v>0.2235</v>
      </c>
    </row>
    <row r="132" spans="1:10" x14ac:dyDescent="0.25">
      <c r="A132" s="118" t="e">
        <f>Overview!#REF!</f>
        <v>#REF!</v>
      </c>
      <c r="B132" s="118" t="str">
        <f>Overview!$C$15</f>
        <v>2021-22</v>
      </c>
      <c r="C132" s="118">
        <f>'Scope guidance'!$D$32</f>
        <v>0</v>
      </c>
      <c r="D132" s="118" t="s">
        <v>41</v>
      </c>
      <c r="E132" s="118" t="s">
        <v>23</v>
      </c>
      <c r="F132" s="118" t="s">
        <v>31</v>
      </c>
      <c r="G132" s="118" t="s">
        <v>30</v>
      </c>
      <c r="H132" s="118">
        <f>'Scope 3'!E50</f>
        <v>1500</v>
      </c>
      <c r="I132" s="118">
        <f>'Scope 3'!F50</f>
        <v>0.27200000000000002</v>
      </c>
      <c r="J132" s="118">
        <f>IF('Scope 3'!G50="Enter Consumption Figure",0,'Scope 3'!G50)</f>
        <v>0.40800000000000003</v>
      </c>
    </row>
  </sheetData>
  <phoneticPr fontId="11"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53746"/>
  </sheetPr>
  <dimension ref="B1:DK33"/>
  <sheetViews>
    <sheetView showGridLines="0" zoomScaleNormal="100" workbookViewId="0">
      <pane xSplit="3" ySplit="16" topLeftCell="AN21" activePane="bottomRight" state="frozen"/>
      <selection pane="topRight" activeCell="D1" sqref="D1"/>
      <selection pane="bottomLeft" activeCell="A17" sqref="A17"/>
      <selection pane="bottomRight" activeCell="AR24" sqref="AR24"/>
    </sheetView>
  </sheetViews>
  <sheetFormatPr defaultColWidth="8.796875" defaultRowHeight="13.8" x14ac:dyDescent="0.25"/>
  <cols>
    <col min="2" max="2" width="22.796875" bestFit="1" customWidth="1"/>
    <col min="4" max="4" width="11.296875" customWidth="1"/>
    <col min="5" max="5" width="21.59765625" customWidth="1"/>
    <col min="6" max="6" width="7.09765625" customWidth="1"/>
    <col min="7" max="8" width="12.796875" customWidth="1"/>
    <col min="9" max="9" width="22.3984375" customWidth="1"/>
    <col min="10" max="10" width="12.796875" customWidth="1"/>
    <col min="11" max="11" width="17.69921875" customWidth="1"/>
    <col min="12" max="12" width="21.59765625" customWidth="1"/>
    <col min="13" max="13" width="7.09765625" customWidth="1"/>
    <col min="14" max="14" width="7.5" customWidth="1"/>
    <col min="15" max="15" width="8.69921875" customWidth="1"/>
    <col min="16" max="16" width="12.796875" customWidth="1"/>
    <col min="17" max="17" width="24.5" customWidth="1"/>
    <col min="18" max="18" width="30" customWidth="1"/>
    <col min="19" max="19" width="24.59765625" customWidth="1"/>
    <col min="20" max="20" width="12.19921875" customWidth="1"/>
    <col min="21" max="21" width="36" customWidth="1"/>
    <col min="22" max="22" width="37.796875" customWidth="1"/>
    <col min="23" max="23" width="36.296875" customWidth="1"/>
    <col min="24" max="24" width="10.296875" customWidth="1"/>
    <col min="25" max="25" width="8" customWidth="1"/>
    <col min="26" max="26" width="25.796875" customWidth="1"/>
    <col min="27" max="27" width="29.19921875" customWidth="1"/>
    <col min="28" max="28" width="24.5" customWidth="1"/>
    <col min="29" max="29" width="15.796875" customWidth="1"/>
    <col min="30" max="30" width="18.09765625" customWidth="1"/>
    <col min="31" max="31" width="15.796875" customWidth="1"/>
    <col min="32" max="32" width="15.296875" customWidth="1"/>
    <col min="33" max="33" width="34.59765625" customWidth="1"/>
    <col min="34" max="34" width="27.19921875" customWidth="1"/>
    <col min="35" max="35" width="32.59765625" customWidth="1"/>
    <col min="36" max="36" width="22.296875" customWidth="1"/>
    <col min="37" max="37" width="14.296875" customWidth="1"/>
    <col min="38" max="38" width="25.69921875" customWidth="1"/>
    <col min="39" max="39" width="21.296875" customWidth="1"/>
    <col min="40" max="40" width="19.59765625" customWidth="1"/>
    <col min="41" max="41" width="9.09765625" customWidth="1"/>
    <col min="42" max="42" width="28.59765625" customWidth="1"/>
    <col min="43" max="43" width="28.296875" customWidth="1"/>
    <col min="44" max="52" width="20.296875" customWidth="1"/>
    <col min="53" max="56" width="33.19921875" customWidth="1"/>
    <col min="57" max="57" width="52.59765625" customWidth="1"/>
    <col min="58" max="58" width="36.59765625" customWidth="1"/>
    <col min="59" max="59" width="34.59765625" customWidth="1"/>
    <col min="60" max="60" width="25.796875" customWidth="1"/>
    <col min="61" max="61" width="29.19921875" customWidth="1"/>
    <col min="62" max="63" width="24.5" customWidth="1"/>
    <col min="64" max="64" width="29.5" customWidth="1"/>
    <col min="65" max="65" width="24.59765625" customWidth="1"/>
    <col min="66" max="66" width="15.796875" customWidth="1"/>
    <col min="67" max="67" width="18.09765625" customWidth="1"/>
    <col min="68" max="68" width="15.796875" customWidth="1"/>
    <col min="69" max="69" width="18.19921875" customWidth="1"/>
    <col min="70" max="70" width="31" customWidth="1"/>
    <col min="71" max="71" width="39.796875" customWidth="1"/>
    <col min="72" max="72" width="13.09765625" customWidth="1"/>
    <col min="73" max="73" width="16.19921875" customWidth="1"/>
    <col min="74" max="74" width="17.5" customWidth="1"/>
    <col min="75" max="75" width="25" customWidth="1"/>
    <col min="76" max="76" width="30.3984375" customWidth="1"/>
    <col min="77" max="77" width="29.8984375" customWidth="1"/>
    <col min="78" max="78" width="27.5" customWidth="1"/>
    <col min="79" max="79" width="25.19921875" bestFit="1" customWidth="1"/>
    <col min="80" max="80" width="30" customWidth="1"/>
    <col min="81" max="81" width="30.19921875" customWidth="1"/>
    <col min="82" max="82" width="26.69921875" bestFit="1" customWidth="1"/>
    <col min="83" max="84" width="31.296875" customWidth="1"/>
    <col min="85" max="85" width="27.5" customWidth="1"/>
    <col min="86" max="86" width="27.09765625" customWidth="1"/>
    <col min="87" max="87" width="9" bestFit="1" customWidth="1"/>
    <col min="88" max="88" width="8.69921875" customWidth="1"/>
    <col min="89" max="89" width="17.19921875" bestFit="1" customWidth="1"/>
    <col min="90" max="90" width="13" bestFit="1" customWidth="1"/>
    <col min="91" max="91" width="39.19921875" bestFit="1" customWidth="1"/>
    <col min="92" max="94" width="39.19921875" customWidth="1"/>
    <col min="95" max="95" width="33" bestFit="1" customWidth="1"/>
    <col min="96" max="96" width="41.3984375" bestFit="1" customWidth="1"/>
    <col min="97" max="97" width="47.59765625" bestFit="1" customWidth="1"/>
    <col min="98" max="98" width="43" bestFit="1" customWidth="1"/>
    <col min="99" max="99" width="38.296875" bestFit="1" customWidth="1"/>
    <col min="100" max="100" width="18.796875" bestFit="1" customWidth="1"/>
    <col min="101" max="101" width="28.296875" bestFit="1" customWidth="1"/>
    <col min="102" max="102" width="23.69921875" bestFit="1" customWidth="1"/>
    <col min="103" max="103" width="23.3984375" bestFit="1" customWidth="1"/>
    <col min="104" max="104" width="23.19921875" bestFit="1" customWidth="1"/>
    <col min="105" max="105" width="32.796875" bestFit="1" customWidth="1"/>
    <col min="106" max="106" width="28.296875" bestFit="1" customWidth="1"/>
    <col min="107" max="107" width="31.59765625" bestFit="1" customWidth="1"/>
    <col min="108" max="108" width="31.3984375" bestFit="1" customWidth="1"/>
    <col min="109" max="109" width="40.796875" bestFit="1" customWidth="1"/>
    <col min="110" max="110" width="36.296875" bestFit="1" customWidth="1"/>
    <col min="111" max="113" width="36.296875" customWidth="1"/>
    <col min="114" max="114" width="23.09765625" bestFit="1" customWidth="1"/>
  </cols>
  <sheetData>
    <row r="1" spans="2:115" s="1" customFormat="1" x14ac:dyDescent="0.25"/>
    <row r="2" spans="2:115" s="1" customFormat="1" x14ac:dyDescent="0.25"/>
    <row r="3" spans="2:115" s="1" customFormat="1" x14ac:dyDescent="0.25"/>
    <row r="4" spans="2:115" s="1" customFormat="1" x14ac:dyDescent="0.25">
      <c r="G4"/>
      <c r="H4"/>
      <c r="I4"/>
      <c r="J4"/>
      <c r="K4"/>
      <c r="L4"/>
      <c r="M4"/>
      <c r="N4"/>
      <c r="O4"/>
      <c r="P4"/>
      <c r="Q4"/>
      <c r="R4"/>
      <c r="S4"/>
      <c r="CM4" s="126"/>
      <c r="CN4" s="126"/>
      <c r="CO4" s="126"/>
      <c r="CP4" s="126"/>
    </row>
    <row r="5" spans="2:115" s="1" customFormat="1" x14ac:dyDescent="0.25">
      <c r="G5"/>
      <c r="H5"/>
      <c r="I5"/>
      <c r="J5"/>
      <c r="K5"/>
      <c r="L5"/>
      <c r="M5"/>
      <c r="N5"/>
      <c r="O5"/>
      <c r="P5"/>
      <c r="Q5"/>
      <c r="R5"/>
      <c r="S5"/>
      <c r="CM5" s="52"/>
      <c r="CN5" s="52"/>
      <c r="CO5" s="52"/>
      <c r="CP5" s="52"/>
    </row>
    <row r="6" spans="2:115" s="1" customFormat="1" x14ac:dyDescent="0.25">
      <c r="G6"/>
      <c r="H6"/>
      <c r="I6"/>
      <c r="J6"/>
      <c r="K6"/>
      <c r="L6"/>
      <c r="M6"/>
      <c r="N6"/>
      <c r="O6"/>
      <c r="P6"/>
      <c r="Q6"/>
      <c r="R6"/>
      <c r="S6"/>
      <c r="CM6" s="52"/>
      <c r="CN6" s="52"/>
      <c r="CO6" s="52"/>
      <c r="CP6" s="52"/>
    </row>
    <row r="7" spans="2:115" x14ac:dyDescent="0.25">
      <c r="B7" s="40" t="s">
        <v>471</v>
      </c>
      <c r="C7" s="241" t="s">
        <v>32</v>
      </c>
      <c r="D7" s="241"/>
      <c r="E7" s="241"/>
      <c r="F7" s="241"/>
      <c r="G7" s="241"/>
      <c r="H7" s="241"/>
      <c r="I7" s="241"/>
      <c r="J7" s="241"/>
      <c r="K7" s="241"/>
      <c r="L7" s="241"/>
      <c r="M7" s="241"/>
      <c r="N7" s="42"/>
      <c r="O7" s="42"/>
      <c r="P7" s="42"/>
      <c r="Q7" s="3"/>
      <c r="R7" s="3"/>
      <c r="S7" s="3"/>
      <c r="T7" s="3"/>
      <c r="U7" s="3"/>
      <c r="BV7" s="1"/>
      <c r="BW7" s="1"/>
      <c r="BX7" s="1"/>
      <c r="BY7" s="1"/>
      <c r="BZ7" s="1"/>
      <c r="CA7" s="1"/>
      <c r="CB7" s="1"/>
      <c r="CC7" s="1"/>
      <c r="CD7" s="1"/>
      <c r="CE7" s="1"/>
      <c r="CF7" s="1"/>
      <c r="CG7" s="1"/>
      <c r="CH7" s="1"/>
      <c r="CM7" s="52"/>
      <c r="CN7" s="52"/>
      <c r="CO7" s="52"/>
      <c r="CP7" s="52"/>
      <c r="DK7" s="1"/>
    </row>
    <row r="8" spans="2:115" x14ac:dyDescent="0.25">
      <c r="B8" s="27"/>
      <c r="DK8" s="1"/>
    </row>
    <row r="9" spans="2:115" x14ac:dyDescent="0.25">
      <c r="B9" s="40" t="s">
        <v>472</v>
      </c>
      <c r="C9" s="243" t="s">
        <v>46</v>
      </c>
      <c r="D9" s="243"/>
      <c r="DK9" s="1"/>
    </row>
    <row r="10" spans="2:115" x14ac:dyDescent="0.25">
      <c r="B10" s="27"/>
      <c r="DK10" s="1"/>
    </row>
    <row r="11" spans="2:115" x14ac:dyDescent="0.25">
      <c r="B11" s="40" t="s">
        <v>450</v>
      </c>
      <c r="C11" s="242">
        <v>44349</v>
      </c>
      <c r="D11" s="242"/>
      <c r="DK11" s="1"/>
    </row>
    <row r="12" spans="2:115" x14ac:dyDescent="0.25">
      <c r="B12" s="40"/>
      <c r="C12" s="43"/>
      <c r="DK12" s="1"/>
    </row>
    <row r="13" spans="2:115" s="172" customFormat="1" x14ac:dyDescent="0.25">
      <c r="D13" s="173">
        <v>3</v>
      </c>
      <c r="E13" s="173">
        <v>4</v>
      </c>
      <c r="F13" s="173">
        <v>5</v>
      </c>
      <c r="G13" s="173">
        <v>6</v>
      </c>
      <c r="H13" s="173">
        <v>7</v>
      </c>
      <c r="I13" s="173">
        <v>8</v>
      </c>
      <c r="J13" s="173">
        <v>9</v>
      </c>
      <c r="K13" s="173">
        <v>10</v>
      </c>
      <c r="L13" s="173">
        <v>11</v>
      </c>
      <c r="M13" s="173">
        <v>12</v>
      </c>
      <c r="N13" s="173">
        <v>13</v>
      </c>
      <c r="O13" s="173">
        <v>14</v>
      </c>
      <c r="P13" s="173">
        <v>15</v>
      </c>
      <c r="Q13" s="173">
        <v>16</v>
      </c>
      <c r="R13" s="173">
        <v>17</v>
      </c>
      <c r="S13" s="173">
        <v>18</v>
      </c>
      <c r="T13" s="173">
        <v>19</v>
      </c>
      <c r="U13" s="173">
        <v>20</v>
      </c>
      <c r="V13" s="173">
        <v>21</v>
      </c>
      <c r="W13" s="173">
        <v>22</v>
      </c>
      <c r="X13" s="173">
        <v>23</v>
      </c>
      <c r="Y13" s="173">
        <v>24</v>
      </c>
      <c r="Z13" s="173">
        <v>25</v>
      </c>
      <c r="AA13" s="173">
        <v>26</v>
      </c>
      <c r="AB13" s="173">
        <v>27</v>
      </c>
      <c r="AC13" s="173">
        <v>28</v>
      </c>
      <c r="AD13" s="173">
        <v>29</v>
      </c>
      <c r="AE13" s="173">
        <v>30</v>
      </c>
      <c r="AF13" s="173">
        <v>31</v>
      </c>
      <c r="AG13" s="173">
        <v>32</v>
      </c>
      <c r="AH13" s="173">
        <v>33</v>
      </c>
      <c r="AI13" s="173">
        <v>34</v>
      </c>
      <c r="AJ13" s="173">
        <v>35</v>
      </c>
      <c r="AK13" s="173">
        <v>36</v>
      </c>
      <c r="AL13" s="173">
        <v>37</v>
      </c>
      <c r="AM13" s="173">
        <v>38</v>
      </c>
      <c r="AN13" s="173">
        <v>39</v>
      </c>
      <c r="AO13" s="173">
        <v>40</v>
      </c>
      <c r="AP13" s="173">
        <v>41</v>
      </c>
      <c r="AQ13" s="173">
        <v>42</v>
      </c>
      <c r="AR13" s="173">
        <v>43</v>
      </c>
      <c r="AS13" s="173">
        <v>44</v>
      </c>
      <c r="AT13" s="173">
        <v>45</v>
      </c>
      <c r="AU13" s="173">
        <v>46</v>
      </c>
      <c r="AV13" s="173">
        <v>47</v>
      </c>
      <c r="AW13" s="173">
        <v>48</v>
      </c>
      <c r="AX13" s="173">
        <v>49</v>
      </c>
      <c r="AY13" s="173">
        <v>50</v>
      </c>
      <c r="AZ13" s="173">
        <v>51</v>
      </c>
      <c r="BA13" s="173">
        <v>52</v>
      </c>
      <c r="BB13" s="173">
        <v>53</v>
      </c>
      <c r="BC13" s="173">
        <v>54</v>
      </c>
      <c r="BD13" s="173">
        <v>55</v>
      </c>
      <c r="BE13" s="173">
        <v>56</v>
      </c>
      <c r="BF13" s="173">
        <v>57</v>
      </c>
      <c r="BG13" s="173">
        <v>58</v>
      </c>
      <c r="BH13" s="173">
        <v>59</v>
      </c>
      <c r="BI13" s="173">
        <v>60</v>
      </c>
      <c r="BJ13" s="173">
        <v>61</v>
      </c>
      <c r="BK13" s="173">
        <v>62</v>
      </c>
      <c r="BL13" s="173">
        <v>63</v>
      </c>
      <c r="BM13" s="173">
        <v>64</v>
      </c>
      <c r="BN13" s="173">
        <v>65</v>
      </c>
      <c r="BO13" s="173">
        <v>66</v>
      </c>
      <c r="BP13" s="173">
        <v>67</v>
      </c>
      <c r="BQ13" s="173">
        <v>68</v>
      </c>
      <c r="BR13" s="173">
        <v>69</v>
      </c>
      <c r="BS13" s="173">
        <v>70</v>
      </c>
      <c r="BT13" s="173">
        <v>71</v>
      </c>
      <c r="BU13" s="173">
        <v>72</v>
      </c>
      <c r="BV13" s="173">
        <v>73</v>
      </c>
      <c r="BW13" s="173">
        <v>74</v>
      </c>
      <c r="BX13" s="173">
        <v>75</v>
      </c>
      <c r="BY13" s="173">
        <v>76</v>
      </c>
      <c r="BZ13" s="173">
        <v>77</v>
      </c>
      <c r="CA13" s="173">
        <v>78</v>
      </c>
      <c r="CB13" s="173">
        <v>79</v>
      </c>
      <c r="CC13" s="173">
        <v>80</v>
      </c>
      <c r="CD13" s="173">
        <v>81</v>
      </c>
      <c r="CE13" s="173">
        <v>82</v>
      </c>
      <c r="CF13" s="173">
        <v>83</v>
      </c>
      <c r="CG13" s="173">
        <v>84</v>
      </c>
      <c r="CH13" s="173">
        <v>85</v>
      </c>
      <c r="CI13" s="173">
        <v>86</v>
      </c>
      <c r="CJ13" s="173">
        <v>87</v>
      </c>
      <c r="CK13" s="173">
        <v>88</v>
      </c>
      <c r="CL13" s="173">
        <v>89</v>
      </c>
      <c r="CM13" s="173">
        <v>90</v>
      </c>
      <c r="CN13" s="173">
        <v>91</v>
      </c>
      <c r="CO13" s="173">
        <v>92</v>
      </c>
      <c r="CP13" s="173">
        <v>93</v>
      </c>
      <c r="CQ13" s="173">
        <v>94</v>
      </c>
      <c r="CR13" s="173">
        <v>95</v>
      </c>
      <c r="CS13" s="173">
        <v>96</v>
      </c>
      <c r="CT13" s="173">
        <v>97</v>
      </c>
      <c r="CU13" s="173">
        <v>98</v>
      </c>
      <c r="CV13" s="173">
        <v>99</v>
      </c>
      <c r="CW13" s="173">
        <v>100</v>
      </c>
      <c r="CX13" s="173">
        <v>101</v>
      </c>
      <c r="CY13" s="173">
        <v>102</v>
      </c>
      <c r="CZ13" s="173">
        <v>103</v>
      </c>
      <c r="DA13" s="173">
        <v>104</v>
      </c>
      <c r="DB13" s="173">
        <v>105</v>
      </c>
      <c r="DC13" s="173">
        <v>106</v>
      </c>
      <c r="DD13" s="173">
        <v>107</v>
      </c>
      <c r="DE13" s="173">
        <v>108</v>
      </c>
      <c r="DF13" s="173">
        <v>109</v>
      </c>
      <c r="DG13" s="173">
        <v>110</v>
      </c>
      <c r="DH13" s="173">
        <v>111</v>
      </c>
      <c r="DI13" s="173">
        <v>112</v>
      </c>
      <c r="DJ13" s="173">
        <v>113</v>
      </c>
      <c r="DK13" s="130"/>
    </row>
    <row r="14" spans="2:115" x14ac:dyDescent="0.25">
      <c r="D14" s="234" t="s">
        <v>43</v>
      </c>
      <c r="E14" s="235"/>
      <c r="F14" s="235"/>
      <c r="G14" s="235"/>
      <c r="H14" s="235"/>
      <c r="I14" s="235"/>
      <c r="J14" s="235"/>
      <c r="K14" s="235"/>
      <c r="L14" s="235"/>
      <c r="M14" s="235"/>
      <c r="N14" s="235"/>
      <c r="O14" s="235"/>
      <c r="P14" s="235"/>
      <c r="Q14" s="235"/>
      <c r="R14" s="235"/>
      <c r="S14" s="235"/>
      <c r="T14" s="235"/>
      <c r="U14" s="235"/>
      <c r="V14" s="235"/>
      <c r="W14" s="235"/>
      <c r="X14" s="235"/>
      <c r="Y14" s="235"/>
      <c r="Z14" s="235"/>
      <c r="AA14" s="235"/>
      <c r="AB14" s="235"/>
      <c r="AC14" s="235"/>
      <c r="AD14" s="235"/>
      <c r="AE14" s="235"/>
      <c r="AF14" s="235"/>
      <c r="AG14" s="235"/>
      <c r="AH14" s="235"/>
      <c r="AI14" s="235"/>
      <c r="AJ14" s="235"/>
      <c r="AK14" s="235"/>
      <c r="AL14" s="235"/>
      <c r="AM14" s="235"/>
      <c r="AN14" s="235"/>
      <c r="AO14" s="235"/>
      <c r="AP14" s="235"/>
      <c r="AQ14" s="236"/>
      <c r="AR14" s="234" t="s">
        <v>44</v>
      </c>
      <c r="AS14" s="235"/>
      <c r="AT14" s="235"/>
      <c r="AU14" s="235"/>
      <c r="AV14" s="235"/>
      <c r="AW14" s="235"/>
      <c r="AX14" s="235"/>
      <c r="AY14" s="235"/>
      <c r="AZ14" s="235"/>
      <c r="BA14" s="235"/>
      <c r="BB14" s="235"/>
      <c r="BC14" s="235"/>
      <c r="BD14" s="236"/>
      <c r="BE14" s="234" t="s">
        <v>41</v>
      </c>
      <c r="BF14" s="235"/>
      <c r="BG14" s="235"/>
      <c r="BH14" s="235"/>
      <c r="BI14" s="235"/>
      <c r="BJ14" s="235"/>
      <c r="BK14" s="235"/>
      <c r="BL14" s="235"/>
      <c r="BM14" s="235"/>
      <c r="BN14" s="235"/>
      <c r="BO14" s="235"/>
      <c r="BP14" s="235"/>
      <c r="BQ14" s="235"/>
      <c r="BR14" s="235"/>
      <c r="BS14" s="235"/>
      <c r="BT14" s="235"/>
      <c r="BU14" s="235"/>
      <c r="BV14" s="235"/>
      <c r="BW14" s="235"/>
      <c r="BX14" s="235"/>
      <c r="BY14" s="235"/>
      <c r="BZ14" s="235"/>
      <c r="CA14" s="235"/>
      <c r="CB14" s="235"/>
      <c r="CC14" s="235"/>
      <c r="CD14" s="235"/>
      <c r="CE14" s="235"/>
      <c r="CF14" s="235"/>
      <c r="CG14" s="235"/>
      <c r="CH14" s="235"/>
      <c r="CI14" s="235"/>
      <c r="CJ14" s="235"/>
      <c r="CK14" s="235"/>
      <c r="CL14" s="235"/>
      <c r="CM14" s="235"/>
      <c r="CN14" s="235"/>
      <c r="CO14" s="235"/>
      <c r="CP14" s="235"/>
      <c r="CQ14" s="235"/>
      <c r="CR14" s="235"/>
      <c r="CS14" s="235"/>
      <c r="CT14" s="235"/>
      <c r="CU14" s="235"/>
      <c r="CV14" s="235"/>
      <c r="CW14" s="235"/>
      <c r="CX14" s="235"/>
      <c r="CY14" s="235"/>
      <c r="CZ14" s="235"/>
      <c r="DA14" s="235"/>
      <c r="DB14" s="235"/>
      <c r="DC14" s="235"/>
      <c r="DD14" s="235"/>
      <c r="DE14" s="235"/>
      <c r="DF14" s="235"/>
      <c r="DG14" s="235"/>
      <c r="DH14" s="235"/>
      <c r="DI14" s="235"/>
      <c r="DJ14" s="235"/>
      <c r="DK14" s="1"/>
    </row>
    <row r="15" spans="2:115" s="1" customFormat="1" x14ac:dyDescent="0.25">
      <c r="D15" s="15" t="s">
        <v>7</v>
      </c>
      <c r="E15" s="15" t="s">
        <v>8</v>
      </c>
      <c r="F15" s="15" t="s">
        <v>9</v>
      </c>
      <c r="G15" s="15" t="s">
        <v>10</v>
      </c>
      <c r="H15" s="15" t="s">
        <v>617</v>
      </c>
      <c r="I15" s="15" t="s">
        <v>588</v>
      </c>
      <c r="J15" s="15" t="s">
        <v>589</v>
      </c>
      <c r="K15" s="15" t="s">
        <v>590</v>
      </c>
      <c r="L15" s="15" t="s">
        <v>8</v>
      </c>
      <c r="M15" s="15" t="s">
        <v>9</v>
      </c>
      <c r="N15" s="15" t="s">
        <v>567</v>
      </c>
      <c r="O15" s="15" t="s">
        <v>556</v>
      </c>
      <c r="P15" s="15" t="s">
        <v>565</v>
      </c>
      <c r="Q15" s="15" t="s">
        <v>464</v>
      </c>
      <c r="R15" s="15" t="s">
        <v>468</v>
      </c>
      <c r="S15" s="15" t="s">
        <v>466</v>
      </c>
      <c r="T15" s="15" t="s">
        <v>11</v>
      </c>
      <c r="U15" s="15" t="s">
        <v>469</v>
      </c>
      <c r="V15" s="15" t="s">
        <v>12</v>
      </c>
      <c r="W15" s="15" t="s">
        <v>13</v>
      </c>
      <c r="X15" s="15" t="s">
        <v>14</v>
      </c>
      <c r="Y15" s="15" t="s">
        <v>448</v>
      </c>
      <c r="Z15" s="15" t="s">
        <v>463</v>
      </c>
      <c r="AA15" s="15" t="s">
        <v>473</v>
      </c>
      <c r="AB15" s="15" t="s">
        <v>467</v>
      </c>
      <c r="AC15" s="15" t="s">
        <v>19</v>
      </c>
      <c r="AD15" s="15" t="s">
        <v>20</v>
      </c>
      <c r="AE15" s="15" t="s">
        <v>21</v>
      </c>
      <c r="AF15" s="15" t="s">
        <v>22</v>
      </c>
      <c r="AG15" s="15" t="s">
        <v>18</v>
      </c>
      <c r="AH15" s="15" t="s">
        <v>527</v>
      </c>
      <c r="AI15" s="15" t="s">
        <v>518</v>
      </c>
      <c r="AJ15" s="15" t="s">
        <v>519</v>
      </c>
      <c r="AK15" s="15" t="s">
        <v>524</v>
      </c>
      <c r="AL15" s="15" t="s">
        <v>520</v>
      </c>
      <c r="AM15" s="15" t="s">
        <v>521</v>
      </c>
      <c r="AN15" s="15" t="s">
        <v>523</v>
      </c>
      <c r="AO15" s="15" t="s">
        <v>522</v>
      </c>
      <c r="AP15" s="15" t="s">
        <v>504</v>
      </c>
      <c r="AQ15" s="15" t="s">
        <v>503</v>
      </c>
      <c r="AR15" s="15" t="s">
        <v>15</v>
      </c>
      <c r="AS15" s="15" t="s">
        <v>591</v>
      </c>
      <c r="AT15" s="15" t="s">
        <v>592</v>
      </c>
      <c r="AU15" s="15" t="s">
        <v>593</v>
      </c>
      <c r="AV15" s="15" t="s">
        <v>594</v>
      </c>
      <c r="AW15" s="15" t="s">
        <v>595</v>
      </c>
      <c r="AX15" s="15" t="s">
        <v>596</v>
      </c>
      <c r="AY15" s="15" t="s">
        <v>597</v>
      </c>
      <c r="AZ15" s="15" t="s">
        <v>598</v>
      </c>
      <c r="BA15" s="15" t="s">
        <v>599</v>
      </c>
      <c r="BB15" s="15" t="s">
        <v>600</v>
      </c>
      <c r="BC15" s="15" t="s">
        <v>601</v>
      </c>
      <c r="BD15" s="15" t="s">
        <v>602</v>
      </c>
      <c r="BE15" s="15" t="s">
        <v>16</v>
      </c>
      <c r="BF15" s="15" t="s">
        <v>17</v>
      </c>
      <c r="BG15" s="15" t="s">
        <v>18</v>
      </c>
      <c r="BH15" s="15" t="s">
        <v>463</v>
      </c>
      <c r="BI15" s="15" t="s">
        <v>473</v>
      </c>
      <c r="BJ15" s="15" t="s">
        <v>467</v>
      </c>
      <c r="BK15" s="15" t="s">
        <v>464</v>
      </c>
      <c r="BL15" s="15" t="s">
        <v>465</v>
      </c>
      <c r="BM15" s="15" t="s">
        <v>466</v>
      </c>
      <c r="BN15" s="15" t="s">
        <v>19</v>
      </c>
      <c r="BO15" s="15" t="s">
        <v>20</v>
      </c>
      <c r="BP15" s="15" t="s">
        <v>21</v>
      </c>
      <c r="BQ15" s="15" t="s">
        <v>22</v>
      </c>
      <c r="BR15" s="15" t="s">
        <v>528</v>
      </c>
      <c r="BS15" s="15" t="s">
        <v>492</v>
      </c>
      <c r="BT15" s="28" t="s">
        <v>29</v>
      </c>
      <c r="BU15" s="28" t="s">
        <v>31</v>
      </c>
      <c r="BV15" s="28" t="s">
        <v>603</v>
      </c>
      <c r="BW15" s="28" t="s">
        <v>605</v>
      </c>
      <c r="BX15" s="28" t="s">
        <v>639</v>
      </c>
      <c r="BY15" s="28" t="s">
        <v>640</v>
      </c>
      <c r="BZ15" s="28" t="s">
        <v>641</v>
      </c>
      <c r="CA15" s="28" t="s">
        <v>642</v>
      </c>
      <c r="CB15" s="28" t="s">
        <v>643</v>
      </c>
      <c r="CC15" s="28" t="s">
        <v>644</v>
      </c>
      <c r="CD15" s="28" t="s">
        <v>645</v>
      </c>
      <c r="CE15" s="28" t="s">
        <v>646</v>
      </c>
      <c r="CF15" s="28" t="s">
        <v>647</v>
      </c>
      <c r="CG15" s="28" t="s">
        <v>648</v>
      </c>
      <c r="CH15" s="28" t="s">
        <v>649</v>
      </c>
      <c r="CI15" s="28" t="s">
        <v>650</v>
      </c>
      <c r="CJ15" s="28" t="s">
        <v>651</v>
      </c>
      <c r="CK15" s="28" t="s">
        <v>652</v>
      </c>
      <c r="CL15" s="28" t="s">
        <v>653</v>
      </c>
      <c r="CM15" s="28" t="s">
        <v>654</v>
      </c>
      <c r="CN15" s="28" t="s">
        <v>655</v>
      </c>
      <c r="CO15" s="28" t="s">
        <v>656</v>
      </c>
      <c r="CP15" s="28" t="s">
        <v>657</v>
      </c>
      <c r="CQ15" s="28" t="s">
        <v>658</v>
      </c>
      <c r="CR15" s="28" t="s">
        <v>659</v>
      </c>
      <c r="CS15" s="28" t="s">
        <v>661</v>
      </c>
      <c r="CT15" s="28" t="s">
        <v>660</v>
      </c>
      <c r="CU15" s="28" t="s">
        <v>662</v>
      </c>
      <c r="CV15" s="28" t="s">
        <v>663</v>
      </c>
      <c r="CW15" s="28" t="s">
        <v>664</v>
      </c>
      <c r="CX15" s="28" t="s">
        <v>665</v>
      </c>
      <c r="CY15" s="28" t="s">
        <v>666</v>
      </c>
      <c r="CZ15" s="28" t="s">
        <v>667</v>
      </c>
      <c r="DA15" s="28" t="s">
        <v>668</v>
      </c>
      <c r="DB15" s="28" t="s">
        <v>669</v>
      </c>
      <c r="DC15" s="28" t="s">
        <v>670</v>
      </c>
      <c r="DD15" s="28" t="s">
        <v>671</v>
      </c>
      <c r="DE15" s="28" t="s">
        <v>672</v>
      </c>
      <c r="DF15" s="28" t="s">
        <v>673</v>
      </c>
      <c r="DG15" s="28" t="s">
        <v>674</v>
      </c>
      <c r="DH15" s="28" t="s">
        <v>675</v>
      </c>
      <c r="DI15" s="28" t="s">
        <v>676</v>
      </c>
      <c r="DJ15" s="28" t="s">
        <v>677</v>
      </c>
    </row>
    <row r="16" spans="2:115" ht="17.399999999999999" x14ac:dyDescent="0.35">
      <c r="B16" s="240" t="s">
        <v>42</v>
      </c>
      <c r="C16" s="240"/>
      <c r="D16" s="237" t="s">
        <v>566</v>
      </c>
      <c r="E16" s="238"/>
      <c r="F16" s="238"/>
      <c r="G16" s="238"/>
      <c r="H16" s="238"/>
      <c r="I16" s="238"/>
      <c r="J16" s="238"/>
      <c r="K16" s="239"/>
      <c r="L16" s="237" t="s">
        <v>560</v>
      </c>
      <c r="M16" s="239"/>
      <c r="N16" s="237" t="s">
        <v>561</v>
      </c>
      <c r="O16" s="238"/>
      <c r="P16" s="239"/>
      <c r="Q16" s="237" t="s">
        <v>562</v>
      </c>
      <c r="R16" s="238"/>
      <c r="S16" s="238"/>
      <c r="T16" s="238"/>
      <c r="U16" s="238"/>
      <c r="V16" s="238"/>
      <c r="W16" s="238"/>
      <c r="X16" s="238"/>
      <c r="Y16" s="238"/>
      <c r="Z16" s="238"/>
      <c r="AA16" s="238"/>
      <c r="AB16" s="238"/>
      <c r="AC16" s="238"/>
      <c r="AD16" s="238"/>
      <c r="AE16" s="238"/>
      <c r="AF16" s="238"/>
      <c r="AG16" s="238"/>
      <c r="AH16" s="238"/>
      <c r="AI16" s="238"/>
      <c r="AJ16" s="238"/>
      <c r="AK16" s="238"/>
      <c r="AL16" s="238"/>
      <c r="AM16" s="238"/>
      <c r="AN16" s="238"/>
      <c r="AO16" s="239"/>
      <c r="AP16" s="237" t="s">
        <v>560</v>
      </c>
      <c r="AQ16" s="239"/>
      <c r="AR16" s="41" t="s">
        <v>563</v>
      </c>
      <c r="AS16" s="237" t="s">
        <v>563</v>
      </c>
      <c r="AT16" s="238"/>
      <c r="AU16" s="238"/>
      <c r="AV16" s="238"/>
      <c r="AW16" s="238"/>
      <c r="AX16" s="238"/>
      <c r="AY16" s="238"/>
      <c r="AZ16" s="238"/>
      <c r="BA16" s="238"/>
      <c r="BB16" s="238"/>
      <c r="BC16" s="238"/>
      <c r="BD16" s="239"/>
      <c r="BE16" s="240" t="s">
        <v>562</v>
      </c>
      <c r="BF16" s="240"/>
      <c r="BG16" s="240"/>
      <c r="BH16" s="240"/>
      <c r="BI16" s="240"/>
      <c r="BJ16" s="240"/>
      <c r="BK16" s="240"/>
      <c r="BL16" s="240"/>
      <c r="BM16" s="240"/>
      <c r="BN16" s="240"/>
      <c r="BO16" s="240"/>
      <c r="BP16" s="240"/>
      <c r="BQ16" s="240"/>
      <c r="BR16" s="41" t="s">
        <v>563</v>
      </c>
      <c r="BS16" s="41" t="s">
        <v>562</v>
      </c>
      <c r="BT16" s="240" t="s">
        <v>564</v>
      </c>
      <c r="BU16" s="240"/>
      <c r="BV16" s="244" t="s">
        <v>618</v>
      </c>
      <c r="BW16" s="245"/>
      <c r="BX16" s="245"/>
      <c r="BY16" s="245"/>
      <c r="BZ16" s="245"/>
      <c r="CA16" s="245"/>
      <c r="CB16" s="245"/>
      <c r="CC16" s="245"/>
      <c r="CD16" s="245"/>
      <c r="CE16" s="245"/>
      <c r="CF16" s="245"/>
      <c r="CG16" s="245"/>
      <c r="CH16" s="153"/>
      <c r="CI16" s="244" t="s">
        <v>618</v>
      </c>
      <c r="CJ16" s="245"/>
      <c r="CK16" s="245"/>
      <c r="CL16" s="245"/>
      <c r="CM16" s="245"/>
      <c r="CN16" s="245"/>
      <c r="CO16" s="245"/>
      <c r="CP16" s="245"/>
      <c r="CQ16" s="245"/>
      <c r="CR16" s="245"/>
      <c r="CS16" s="245"/>
      <c r="CT16" s="245"/>
      <c r="CU16" s="245"/>
      <c r="CV16" s="245"/>
      <c r="CW16" s="245"/>
      <c r="CX16" s="245"/>
      <c r="CY16" s="245"/>
      <c r="CZ16" s="245"/>
      <c r="DA16" s="245"/>
      <c r="DB16" s="245"/>
      <c r="DC16" s="245"/>
      <c r="DD16" s="245"/>
      <c r="DE16" s="245"/>
      <c r="DF16" s="245"/>
      <c r="DG16" s="245"/>
      <c r="DH16" s="245"/>
      <c r="DI16" s="245"/>
      <c r="DJ16" s="245"/>
      <c r="DK16" s="1"/>
    </row>
    <row r="17" spans="2:115" x14ac:dyDescent="0.25">
      <c r="B17" s="233" t="s">
        <v>1</v>
      </c>
      <c r="C17" s="233"/>
      <c r="D17" s="2">
        <v>0.184973</v>
      </c>
      <c r="E17" s="2">
        <v>0.24667500000000001</v>
      </c>
      <c r="F17" s="2">
        <v>0.272123</v>
      </c>
      <c r="G17" s="7">
        <v>1.18E-2</v>
      </c>
      <c r="H17" s="4"/>
      <c r="I17" s="4"/>
      <c r="J17" s="4"/>
      <c r="K17" s="4"/>
      <c r="L17" s="7">
        <v>2.5379710000000002</v>
      </c>
      <c r="M17" s="7">
        <v>2.92577</v>
      </c>
      <c r="N17" s="48">
        <v>650</v>
      </c>
      <c r="O17" s="48">
        <v>1725</v>
      </c>
      <c r="P17" s="116">
        <v>0</v>
      </c>
      <c r="Q17" s="2">
        <v>0.23658999999999999</v>
      </c>
      <c r="R17" s="2">
        <v>0.28517599999999999</v>
      </c>
      <c r="S17" s="2">
        <v>0.37090000000000001</v>
      </c>
      <c r="T17" s="2">
        <v>0.31301699999999999</v>
      </c>
      <c r="U17" s="2">
        <v>0.246977</v>
      </c>
      <c r="V17" s="2">
        <v>0.36528500000000003</v>
      </c>
      <c r="W17" s="2">
        <v>0.43261899999999998</v>
      </c>
      <c r="X17" s="2">
        <v>0.38800000000000001</v>
      </c>
      <c r="Y17" s="2">
        <v>0.313</v>
      </c>
      <c r="Z17" s="2">
        <v>0.25850000000000001</v>
      </c>
      <c r="AA17" s="2">
        <v>0.32329999999999998</v>
      </c>
      <c r="AB17" s="2">
        <v>0.46689999999999998</v>
      </c>
      <c r="AC17" s="2">
        <v>0.18060000000000001</v>
      </c>
      <c r="AD17" s="2">
        <v>0.19259999999999999</v>
      </c>
      <c r="AE17" s="2">
        <v>0.31929999999999997</v>
      </c>
      <c r="AF17" s="4">
        <v>0</v>
      </c>
      <c r="AG17" s="2">
        <v>0.3049</v>
      </c>
      <c r="AH17" s="2">
        <v>0.95033548600000006</v>
      </c>
      <c r="AI17" s="2">
        <v>1.169635008</v>
      </c>
      <c r="AJ17" s="2">
        <v>1.5661607370000001</v>
      </c>
      <c r="AK17" s="2">
        <v>1.336721126</v>
      </c>
      <c r="AL17" s="2">
        <v>1.431177237</v>
      </c>
      <c r="AM17" s="2">
        <v>1.6006578959999997</v>
      </c>
      <c r="AN17" s="2">
        <v>1.6006535420000001</v>
      </c>
      <c r="AO17" s="2">
        <v>1.45898299</v>
      </c>
      <c r="AP17" s="2">
        <v>2.6023999999999998</v>
      </c>
      <c r="AQ17" s="2">
        <v>2.1913999999999998</v>
      </c>
      <c r="AR17" s="2">
        <v>0.49430000000000002</v>
      </c>
      <c r="AS17" s="150"/>
      <c r="AT17" s="150"/>
      <c r="AU17" s="150"/>
      <c r="AV17" s="150"/>
      <c r="AW17" s="150"/>
      <c r="AX17" s="150"/>
      <c r="AY17" s="150"/>
      <c r="AZ17" s="150"/>
      <c r="BA17" s="150"/>
      <c r="BB17" s="150"/>
      <c r="BC17" s="150"/>
      <c r="BD17" s="150"/>
      <c r="BE17" s="2">
        <v>0.14119999999999999</v>
      </c>
      <c r="BF17" s="2">
        <v>0.17100000000000001</v>
      </c>
      <c r="BG17" s="2">
        <v>0.3049</v>
      </c>
      <c r="BH17" s="2">
        <v>0.25850000000000001</v>
      </c>
      <c r="BI17" s="2">
        <v>0.32329999999999998</v>
      </c>
      <c r="BJ17" s="2">
        <v>0.46689999999999998</v>
      </c>
      <c r="BK17" s="2">
        <v>0.2366</v>
      </c>
      <c r="BL17" s="2">
        <v>0.28520000000000001</v>
      </c>
      <c r="BM17" s="2">
        <v>0.37090000000000001</v>
      </c>
      <c r="BN17" s="2">
        <v>0.18060000000000001</v>
      </c>
      <c r="BO17" s="2">
        <v>0.19259999999999999</v>
      </c>
      <c r="BP17" s="2">
        <v>0.31929999999999997</v>
      </c>
      <c r="BQ17" s="4">
        <v>0</v>
      </c>
      <c r="BR17" s="2">
        <v>4.3220000000000001E-2</v>
      </c>
      <c r="BS17" s="4">
        <v>0</v>
      </c>
      <c r="BT17" s="2">
        <v>0.34399999999999997</v>
      </c>
      <c r="BU17" s="2">
        <v>0.70799999999999996</v>
      </c>
      <c r="BV17" s="150"/>
      <c r="BW17" s="150"/>
      <c r="BX17" s="150"/>
      <c r="BY17" s="150"/>
      <c r="BZ17" s="150"/>
      <c r="CA17" s="150"/>
      <c r="CB17" s="150"/>
      <c r="CC17" s="150"/>
      <c r="CD17" s="150"/>
      <c r="CE17" s="150"/>
      <c r="CF17" s="150"/>
      <c r="CG17" s="150"/>
      <c r="CH17" s="150"/>
      <c r="CI17" s="150"/>
      <c r="CJ17" s="150"/>
      <c r="CK17" s="150"/>
      <c r="CL17" s="150"/>
      <c r="CM17" s="150"/>
      <c r="CN17" s="150"/>
      <c r="CO17" s="150"/>
      <c r="CP17" s="150"/>
      <c r="CQ17" s="150"/>
      <c r="CR17" s="150"/>
      <c r="CS17" s="150"/>
      <c r="CT17" s="150"/>
      <c r="CU17" s="150"/>
      <c r="CV17" s="150"/>
      <c r="CW17" s="150"/>
      <c r="CX17" s="150"/>
      <c r="CY17" s="150"/>
      <c r="CZ17" s="150"/>
      <c r="DA17" s="150"/>
      <c r="DB17" s="150"/>
      <c r="DC17" s="150"/>
      <c r="DD17" s="150"/>
      <c r="DE17" s="150"/>
      <c r="DF17" s="150"/>
      <c r="DG17" s="150"/>
      <c r="DH17" s="150"/>
      <c r="DI17" s="150"/>
      <c r="DJ17" s="150"/>
      <c r="DK17" s="1"/>
    </row>
    <row r="18" spans="2:115" x14ac:dyDescent="0.25">
      <c r="B18" s="233" t="s">
        <v>2</v>
      </c>
      <c r="C18" s="233"/>
      <c r="D18" s="2">
        <v>0.1845</v>
      </c>
      <c r="E18" s="2">
        <v>0.24660000000000001</v>
      </c>
      <c r="F18" s="2">
        <v>0.27100000000000002</v>
      </c>
      <c r="G18" s="2">
        <v>1.32E-2</v>
      </c>
      <c r="H18" s="4"/>
      <c r="I18" s="4"/>
      <c r="J18" s="4"/>
      <c r="K18" s="4"/>
      <c r="L18" s="2">
        <v>2.5321500000000001</v>
      </c>
      <c r="M18" s="2">
        <v>2.9088400000000001</v>
      </c>
      <c r="N18" s="48">
        <v>675</v>
      </c>
      <c r="O18" s="49">
        <v>2087.5</v>
      </c>
      <c r="P18" s="116">
        <v>0</v>
      </c>
      <c r="Q18" s="2">
        <v>0.23119999999999999</v>
      </c>
      <c r="R18" s="2">
        <v>0.28260000000000002</v>
      </c>
      <c r="S18" s="2">
        <v>0.3624</v>
      </c>
      <c r="T18" s="2">
        <v>0.3135</v>
      </c>
      <c r="U18" s="2">
        <v>0.23250000000000001</v>
      </c>
      <c r="V18" s="2">
        <v>0.36749999999999999</v>
      </c>
      <c r="W18" s="2">
        <v>0.43090000000000001</v>
      </c>
      <c r="X18" s="2">
        <v>0.38969999999999999</v>
      </c>
      <c r="Y18" s="2">
        <v>0.3135</v>
      </c>
      <c r="Z18" s="2">
        <v>0.25519999999999998</v>
      </c>
      <c r="AA18" s="2">
        <v>0.32079999999999997</v>
      </c>
      <c r="AB18" s="2">
        <v>0.46789999999999998</v>
      </c>
      <c r="AC18" s="2">
        <v>0.17380000000000001</v>
      </c>
      <c r="AD18" s="2">
        <v>0.18940000000000001</v>
      </c>
      <c r="AE18" s="2">
        <v>0.2802</v>
      </c>
      <c r="AF18" s="4">
        <v>0</v>
      </c>
      <c r="AG18" s="2">
        <v>0.2999</v>
      </c>
      <c r="AH18" s="2">
        <v>0.90976120399999993</v>
      </c>
      <c r="AI18" s="2">
        <v>1.11331655</v>
      </c>
      <c r="AJ18" s="2">
        <v>1.6073225990000002</v>
      </c>
      <c r="AK18" s="2">
        <v>1.3396501319999998</v>
      </c>
      <c r="AL18" s="2">
        <v>1.3545301679999999</v>
      </c>
      <c r="AM18" s="2">
        <v>1.5832141240000002</v>
      </c>
      <c r="AN18" s="2">
        <v>1.6040331650000001</v>
      </c>
      <c r="AO18" s="2">
        <v>1.4702323050000001</v>
      </c>
      <c r="AP18" s="2">
        <v>2.5838999999999999</v>
      </c>
      <c r="AQ18" s="2">
        <v>2.1943999999999999</v>
      </c>
      <c r="AR18" s="2">
        <v>0.4622</v>
      </c>
      <c r="AS18" s="150"/>
      <c r="AT18" s="150"/>
      <c r="AU18" s="150"/>
      <c r="AV18" s="150"/>
      <c r="AW18" s="150"/>
      <c r="AX18" s="150"/>
      <c r="AY18" s="150"/>
      <c r="AZ18" s="150"/>
      <c r="BA18" s="150"/>
      <c r="BB18" s="150"/>
      <c r="BC18" s="150"/>
      <c r="BD18" s="150"/>
      <c r="BE18" s="2">
        <v>0.14180000000000001</v>
      </c>
      <c r="BF18" s="2">
        <v>0.17130000000000001</v>
      </c>
      <c r="BG18" s="2">
        <v>0.2999</v>
      </c>
      <c r="BH18" s="2">
        <v>0.25519999999999998</v>
      </c>
      <c r="BI18" s="2">
        <v>0.32079999999999997</v>
      </c>
      <c r="BJ18" s="2">
        <v>0.46789999999999998</v>
      </c>
      <c r="BK18" s="2">
        <v>0.23119999999999999</v>
      </c>
      <c r="BL18" s="2">
        <v>0.28260000000000002</v>
      </c>
      <c r="BM18" s="2">
        <v>0.3624</v>
      </c>
      <c r="BN18" s="2">
        <v>0.17380000000000001</v>
      </c>
      <c r="BO18" s="2">
        <v>0.18940000000000001</v>
      </c>
      <c r="BP18" s="2">
        <v>0.2802</v>
      </c>
      <c r="BQ18" s="4">
        <v>0</v>
      </c>
      <c r="BR18" s="2">
        <v>3.8159999999999999E-2</v>
      </c>
      <c r="BS18" s="4">
        <v>0</v>
      </c>
      <c r="BT18" s="2">
        <v>0.34399999999999997</v>
      </c>
      <c r="BU18" s="2">
        <v>0.70799999999999996</v>
      </c>
      <c r="BV18" s="150"/>
      <c r="BW18" s="150"/>
      <c r="BX18" s="150"/>
      <c r="BY18" s="150"/>
      <c r="BZ18" s="150"/>
      <c r="CA18" s="150"/>
      <c r="CB18" s="150"/>
      <c r="CC18" s="150"/>
      <c r="CD18" s="150"/>
      <c r="CE18" s="150"/>
      <c r="CF18" s="150"/>
      <c r="CG18" s="150"/>
      <c r="CH18" s="150"/>
      <c r="CI18" s="150"/>
      <c r="CJ18" s="150"/>
      <c r="CK18" s="150"/>
      <c r="CL18" s="150"/>
      <c r="CM18" s="150"/>
      <c r="CN18" s="150"/>
      <c r="CO18" s="150"/>
      <c r="CP18" s="150"/>
      <c r="CQ18" s="150"/>
      <c r="CR18" s="150"/>
      <c r="CS18" s="150"/>
      <c r="CT18" s="150"/>
      <c r="CU18" s="150"/>
      <c r="CV18" s="150"/>
      <c r="CW18" s="150"/>
      <c r="CX18" s="150"/>
      <c r="CY18" s="150"/>
      <c r="CZ18" s="150"/>
      <c r="DA18" s="150"/>
      <c r="DB18" s="150"/>
      <c r="DC18" s="150"/>
      <c r="DD18" s="150"/>
      <c r="DE18" s="150"/>
      <c r="DF18" s="150"/>
      <c r="DG18" s="150"/>
      <c r="DH18" s="150"/>
      <c r="DI18" s="150"/>
      <c r="DJ18" s="150"/>
      <c r="DK18" s="1"/>
    </row>
    <row r="19" spans="2:115" x14ac:dyDescent="0.25">
      <c r="B19" s="233" t="s">
        <v>3</v>
      </c>
      <c r="C19" s="233"/>
      <c r="D19" s="2">
        <v>0.184</v>
      </c>
      <c r="E19" s="2">
        <v>0.2467</v>
      </c>
      <c r="F19" s="2">
        <v>0.27629999999999999</v>
      </c>
      <c r="G19" s="2">
        <v>1.3100000000000001E-2</v>
      </c>
      <c r="H19" s="4"/>
      <c r="I19" s="4"/>
      <c r="J19" s="4"/>
      <c r="K19" s="4"/>
      <c r="L19" s="2">
        <v>2.5323199999999999</v>
      </c>
      <c r="M19" s="2">
        <v>2.9657200000000001</v>
      </c>
      <c r="N19" s="48">
        <v>675</v>
      </c>
      <c r="O19" s="49">
        <v>2088</v>
      </c>
      <c r="P19" s="48">
        <v>1810</v>
      </c>
      <c r="Q19" s="2">
        <v>0.23619999999999999</v>
      </c>
      <c r="R19" s="2">
        <v>0.28549999999999998</v>
      </c>
      <c r="S19" s="2">
        <v>0.36170000000000002</v>
      </c>
      <c r="T19" s="2">
        <v>0.36170000000000002</v>
      </c>
      <c r="U19" s="2">
        <v>0.24840000000000001</v>
      </c>
      <c r="V19" s="2">
        <v>0.39090000000000003</v>
      </c>
      <c r="W19" s="2">
        <v>0.45789999999999997</v>
      </c>
      <c r="X19" s="2">
        <v>0.36980000000000002</v>
      </c>
      <c r="Y19" s="2">
        <v>0.36170000000000002</v>
      </c>
      <c r="Z19" s="2">
        <v>0.25790000000000002</v>
      </c>
      <c r="AA19" s="2">
        <v>0.32240000000000002</v>
      </c>
      <c r="AB19" s="2">
        <v>0.47410000000000002</v>
      </c>
      <c r="AC19" s="2">
        <v>0.1777</v>
      </c>
      <c r="AD19" s="2">
        <v>0.19389999999999999</v>
      </c>
      <c r="AE19" s="2">
        <v>0.28749999999999998</v>
      </c>
      <c r="AF19" s="4">
        <v>0</v>
      </c>
      <c r="AG19" s="2">
        <v>0.3009</v>
      </c>
      <c r="AH19" s="2">
        <v>0.89794035085266777</v>
      </c>
      <c r="AI19" s="2">
        <v>1.1575331792032582</v>
      </c>
      <c r="AJ19" s="2">
        <v>1.5729976367024565</v>
      </c>
      <c r="AK19" s="2">
        <v>1.3377511065600001</v>
      </c>
      <c r="AL19" s="2">
        <v>1.3565694653182918</v>
      </c>
      <c r="AM19" s="2">
        <v>1.5652624407560547</v>
      </c>
      <c r="AN19" s="2">
        <v>1.60984289664</v>
      </c>
      <c r="AO19" s="2">
        <v>1.4722922649600001</v>
      </c>
      <c r="AP19" s="2">
        <v>2.6116299999999999</v>
      </c>
      <c r="AQ19" s="2">
        <v>2.1969699999999999</v>
      </c>
      <c r="AR19" s="2">
        <v>0.41210000000000002</v>
      </c>
      <c r="AS19" s="150"/>
      <c r="AT19" s="150"/>
      <c r="AU19" s="150"/>
      <c r="AV19" s="150"/>
      <c r="AW19" s="150"/>
      <c r="AX19" s="150"/>
      <c r="AY19" s="150"/>
      <c r="AZ19" s="150"/>
      <c r="BA19" s="150"/>
      <c r="BB19" s="150"/>
      <c r="BC19" s="150"/>
      <c r="BD19" s="150"/>
      <c r="BE19" s="2">
        <v>0.1406</v>
      </c>
      <c r="BF19" s="2">
        <v>0.17130000000000001</v>
      </c>
      <c r="BG19" s="2">
        <v>0.3009</v>
      </c>
      <c r="BH19" s="2">
        <v>0.25790000000000002</v>
      </c>
      <c r="BI19" s="2">
        <v>0.32240000000000002</v>
      </c>
      <c r="BJ19" s="2">
        <v>0.47410000000000002</v>
      </c>
      <c r="BK19" s="2">
        <v>0.23619999999999999</v>
      </c>
      <c r="BL19" s="2">
        <v>0.28549999999999998</v>
      </c>
      <c r="BM19" s="2">
        <v>0.36170000000000002</v>
      </c>
      <c r="BN19" s="2">
        <v>0.1777</v>
      </c>
      <c r="BO19" s="2">
        <v>0.19389999999999999</v>
      </c>
      <c r="BP19" s="2">
        <v>0.28749999999999998</v>
      </c>
      <c r="BQ19" s="4">
        <v>0</v>
      </c>
      <c r="BR19" s="2">
        <v>3.7269999999999998E-2</v>
      </c>
      <c r="BS19" s="4">
        <v>0</v>
      </c>
      <c r="BT19" s="2">
        <v>0.34399999999999997</v>
      </c>
      <c r="BU19" s="2">
        <v>0.70799999999999996</v>
      </c>
      <c r="BV19" s="150"/>
      <c r="BW19" s="150"/>
      <c r="BX19" s="150"/>
      <c r="BY19" s="150"/>
      <c r="BZ19" s="150"/>
      <c r="CA19" s="150"/>
      <c r="CB19" s="150"/>
      <c r="CC19" s="150"/>
      <c r="CD19" s="150"/>
      <c r="CE19" s="150"/>
      <c r="CF19" s="150"/>
      <c r="CG19" s="150"/>
      <c r="CH19" s="150"/>
      <c r="CI19" s="150"/>
      <c r="CJ19" s="150"/>
      <c r="CK19" s="150"/>
      <c r="CL19" s="150"/>
      <c r="CM19" s="150"/>
      <c r="CN19" s="150"/>
      <c r="CO19" s="150"/>
      <c r="CP19" s="150"/>
      <c r="CQ19" s="150"/>
      <c r="CR19" s="150"/>
      <c r="CS19" s="150"/>
      <c r="CT19" s="150"/>
      <c r="CU19" s="150"/>
      <c r="CV19" s="150"/>
      <c r="CW19" s="150"/>
      <c r="CX19" s="150"/>
      <c r="CY19" s="150"/>
      <c r="CZ19" s="150"/>
      <c r="DA19" s="150"/>
      <c r="DB19" s="150"/>
      <c r="DC19" s="150"/>
      <c r="DD19" s="150"/>
      <c r="DE19" s="150"/>
      <c r="DF19" s="150"/>
      <c r="DG19" s="150"/>
      <c r="DH19" s="150"/>
      <c r="DI19" s="150"/>
      <c r="DJ19" s="150"/>
    </row>
    <row r="20" spans="2:115" x14ac:dyDescent="0.25">
      <c r="B20" s="233" t="s">
        <v>4</v>
      </c>
      <c r="C20" s="233"/>
      <c r="D20" s="2">
        <v>0.1842</v>
      </c>
      <c r="E20" s="2">
        <v>0.24660000000000001</v>
      </c>
      <c r="F20" s="2">
        <v>0.27589999999999998</v>
      </c>
      <c r="G20" s="2">
        <v>1.2699999999999999E-2</v>
      </c>
      <c r="H20" s="4"/>
      <c r="I20" s="4"/>
      <c r="J20" s="4"/>
      <c r="K20" s="4"/>
      <c r="L20" s="2">
        <v>2.53233</v>
      </c>
      <c r="M20" s="2">
        <v>2.9535100000000001</v>
      </c>
      <c r="N20" s="48">
        <v>675</v>
      </c>
      <c r="O20" s="49">
        <v>2088</v>
      </c>
      <c r="P20" s="48">
        <v>1810</v>
      </c>
      <c r="Q20" s="2">
        <v>0.2341</v>
      </c>
      <c r="R20" s="2">
        <v>0.2797</v>
      </c>
      <c r="S20" s="2">
        <v>0.35139999999999999</v>
      </c>
      <c r="T20" s="2">
        <v>0.29849999999999999</v>
      </c>
      <c r="U20" s="2">
        <v>0.2407</v>
      </c>
      <c r="V20" s="2">
        <v>0.37869999999999998</v>
      </c>
      <c r="W20" s="2">
        <v>0.44359999999999999</v>
      </c>
      <c r="X20" s="2">
        <v>0.35349999999999998</v>
      </c>
      <c r="Y20" s="2">
        <v>0.29849999999999999</v>
      </c>
      <c r="Z20" s="2">
        <v>0.25180000000000002</v>
      </c>
      <c r="AA20" s="2">
        <v>0.31369999999999998</v>
      </c>
      <c r="AB20" s="2">
        <v>0.45929999999999999</v>
      </c>
      <c r="AC20" s="2">
        <v>0.17660000000000001</v>
      </c>
      <c r="AD20" s="2">
        <v>0.18099999999999999</v>
      </c>
      <c r="AE20" s="2">
        <v>0.21010000000000001</v>
      </c>
      <c r="AF20" s="4">
        <v>0</v>
      </c>
      <c r="AG20" s="2">
        <v>0.28789999999999999</v>
      </c>
      <c r="AH20" s="2">
        <v>0.8628015052800001</v>
      </c>
      <c r="AI20" s="2">
        <v>1.06310045952</v>
      </c>
      <c r="AJ20" s="2">
        <v>1.5506512243200001</v>
      </c>
      <c r="AK20" s="2">
        <v>1.3037134809599999</v>
      </c>
      <c r="AL20" s="2">
        <v>1.3527340992000001</v>
      </c>
      <c r="AM20" s="2">
        <v>1.5068448806400001</v>
      </c>
      <c r="AN20" s="2">
        <v>1.49179751424</v>
      </c>
      <c r="AO20" s="2">
        <v>1.40059598976</v>
      </c>
      <c r="AP20" s="2">
        <v>2.6719300000000001</v>
      </c>
      <c r="AQ20" s="2">
        <v>2.19835</v>
      </c>
      <c r="AR20" s="2">
        <v>0.35160000000000002</v>
      </c>
      <c r="AS20" s="150"/>
      <c r="AT20" s="150"/>
      <c r="AU20" s="150"/>
      <c r="AV20" s="150"/>
      <c r="AW20" s="150"/>
      <c r="AX20" s="150"/>
      <c r="AY20" s="150"/>
      <c r="AZ20" s="150"/>
      <c r="BA20" s="150"/>
      <c r="BB20" s="150"/>
      <c r="BC20" s="150"/>
      <c r="BD20" s="150"/>
      <c r="BE20" s="2">
        <v>0.13639999999999999</v>
      </c>
      <c r="BF20" s="2">
        <v>0.16619999999999999</v>
      </c>
      <c r="BG20" s="2">
        <v>0.28789999999999999</v>
      </c>
      <c r="BH20" s="2">
        <v>0.25180000000000002</v>
      </c>
      <c r="BI20" s="2">
        <v>0.31369999999999998</v>
      </c>
      <c r="BJ20" s="2">
        <v>0.45929999999999999</v>
      </c>
      <c r="BK20" s="2">
        <v>0.2341</v>
      </c>
      <c r="BL20" s="2">
        <v>0.2797</v>
      </c>
      <c r="BM20" s="2">
        <v>0.35139999999999999</v>
      </c>
      <c r="BN20" s="2">
        <v>0.17660000000000001</v>
      </c>
      <c r="BO20" s="2">
        <v>0.18099999999999999</v>
      </c>
      <c r="BP20" s="2">
        <v>0.21010000000000001</v>
      </c>
      <c r="BQ20" s="4">
        <v>0</v>
      </c>
      <c r="BR20" s="2">
        <v>3.2870000000000003E-2</v>
      </c>
      <c r="BS20" s="4">
        <v>0</v>
      </c>
      <c r="BT20" s="2">
        <v>0.34399999999999997</v>
      </c>
      <c r="BU20" s="2">
        <v>0.70799999999999996</v>
      </c>
      <c r="BV20" s="150"/>
      <c r="BW20" s="150"/>
      <c r="BX20" s="150"/>
      <c r="BY20" s="150"/>
      <c r="BZ20" s="150"/>
      <c r="CA20" s="150"/>
      <c r="CB20" s="150"/>
      <c r="CC20" s="150"/>
      <c r="CD20" s="150"/>
      <c r="CE20" s="150"/>
      <c r="CF20" s="150"/>
      <c r="CG20" s="150"/>
      <c r="CH20" s="150"/>
      <c r="CI20" s="150"/>
      <c r="CJ20" s="150"/>
      <c r="CK20" s="150"/>
      <c r="CL20" s="150"/>
      <c r="CM20" s="150"/>
      <c r="CN20" s="150"/>
      <c r="CO20" s="150"/>
      <c r="CP20" s="150"/>
      <c r="CQ20" s="150"/>
      <c r="CR20" s="150"/>
      <c r="CS20" s="150"/>
      <c r="CT20" s="150"/>
      <c r="CU20" s="150"/>
      <c r="CV20" s="150"/>
      <c r="CW20" s="150"/>
      <c r="CX20" s="150"/>
      <c r="CY20" s="150"/>
      <c r="CZ20" s="150"/>
      <c r="DA20" s="150"/>
      <c r="DB20" s="150"/>
      <c r="DC20" s="150"/>
      <c r="DD20" s="150"/>
      <c r="DE20" s="150"/>
      <c r="DF20" s="150"/>
      <c r="DG20" s="150"/>
      <c r="DH20" s="150"/>
      <c r="DI20" s="150"/>
      <c r="DJ20" s="150"/>
    </row>
    <row r="21" spans="2:115" x14ac:dyDescent="0.25">
      <c r="B21" s="233" t="s">
        <v>5</v>
      </c>
      <c r="C21" s="233"/>
      <c r="D21" s="2">
        <v>0.184</v>
      </c>
      <c r="E21" s="2">
        <v>0.2467</v>
      </c>
      <c r="F21" s="2">
        <v>0.27650000000000002</v>
      </c>
      <c r="G21" s="2">
        <v>1.5100000000000001E-2</v>
      </c>
      <c r="H21" s="4"/>
      <c r="I21" s="4"/>
      <c r="J21" s="4"/>
      <c r="K21" s="4"/>
      <c r="L21" s="2">
        <v>2.53627</v>
      </c>
      <c r="M21" s="2">
        <v>2.9704899999999999</v>
      </c>
      <c r="N21" s="48">
        <v>675</v>
      </c>
      <c r="O21" s="49">
        <v>2088</v>
      </c>
      <c r="P21" s="48">
        <v>1810</v>
      </c>
      <c r="Q21" s="2">
        <v>0.2339</v>
      </c>
      <c r="R21" s="2">
        <v>0.27929999999999999</v>
      </c>
      <c r="S21" s="2">
        <v>0.3463</v>
      </c>
      <c r="T21" s="2">
        <v>0.29699999999999999</v>
      </c>
      <c r="U21" s="2">
        <v>0.24010000000000001</v>
      </c>
      <c r="V21" s="2">
        <v>0.37769999999999998</v>
      </c>
      <c r="W21" s="2">
        <v>0.44240000000000002</v>
      </c>
      <c r="X21" s="2">
        <v>0.34110000000000001</v>
      </c>
      <c r="Y21" s="2">
        <v>0.29699999999999999</v>
      </c>
      <c r="Z21" s="2">
        <v>0.2505</v>
      </c>
      <c r="AA21" s="2">
        <v>0.312</v>
      </c>
      <c r="AB21" s="2">
        <v>0.4572</v>
      </c>
      <c r="AC21" s="2">
        <v>0.1764</v>
      </c>
      <c r="AD21" s="2">
        <v>0.1857</v>
      </c>
      <c r="AE21" s="2">
        <v>0.2596</v>
      </c>
      <c r="AF21" s="2">
        <v>9.6439999999999998E-2</v>
      </c>
      <c r="AG21" s="2">
        <v>0.29070000000000001</v>
      </c>
      <c r="AH21" s="2">
        <v>0.79952209920000006</v>
      </c>
      <c r="AI21" s="2">
        <v>0.97624416384000001</v>
      </c>
      <c r="AJ21" s="2">
        <v>1.5455174169600001</v>
      </c>
      <c r="AK21" s="2">
        <v>1.2994809062399999</v>
      </c>
      <c r="AL21" s="2">
        <v>1.2759201100799999</v>
      </c>
      <c r="AM21" s="2">
        <v>1.5191402688</v>
      </c>
      <c r="AN21" s="2">
        <v>1.5035779123200002</v>
      </c>
      <c r="AO21" s="2">
        <v>1.4047480972800002</v>
      </c>
      <c r="AP21" s="2">
        <v>2.6269399999999998</v>
      </c>
      <c r="AQ21" s="2">
        <v>2.2030699999999999</v>
      </c>
      <c r="AR21" s="2">
        <v>0.28310000000000002</v>
      </c>
      <c r="AS21" s="150"/>
      <c r="AT21" s="150"/>
      <c r="AU21" s="150"/>
      <c r="AV21" s="150"/>
      <c r="AW21" s="150"/>
      <c r="AX21" s="150"/>
      <c r="AY21" s="150"/>
      <c r="AZ21" s="150"/>
      <c r="BA21" s="150"/>
      <c r="BB21" s="150"/>
      <c r="BC21" s="150"/>
      <c r="BD21" s="150"/>
      <c r="BE21" s="2">
        <v>0.13619999999999999</v>
      </c>
      <c r="BF21" s="2">
        <v>0.16589999999999999</v>
      </c>
      <c r="BG21" s="2">
        <v>0.29070000000000001</v>
      </c>
      <c r="BH21" s="2">
        <v>0.2505</v>
      </c>
      <c r="BI21" s="2">
        <v>0.312</v>
      </c>
      <c r="BJ21" s="2">
        <v>0.4572</v>
      </c>
      <c r="BK21" s="2">
        <v>0.2339</v>
      </c>
      <c r="BL21" s="2">
        <v>0.27929999999999999</v>
      </c>
      <c r="BM21" s="2">
        <v>0.3463</v>
      </c>
      <c r="BN21" s="2">
        <v>0.1764</v>
      </c>
      <c r="BO21" s="2">
        <v>0.1857</v>
      </c>
      <c r="BP21" s="2">
        <v>0.2596</v>
      </c>
      <c r="BQ21" s="2">
        <v>9.6439999999999998E-2</v>
      </c>
      <c r="BR21" s="2">
        <v>2.4130000000000002E-2</v>
      </c>
      <c r="BS21" s="2">
        <v>8.2199999999999999E-3</v>
      </c>
      <c r="BT21" s="2">
        <v>0.34399999999999997</v>
      </c>
      <c r="BU21" s="2">
        <v>0.70799999999999996</v>
      </c>
      <c r="BV21" s="150"/>
      <c r="BW21" s="150"/>
      <c r="BX21" s="150"/>
      <c r="BY21" s="150"/>
      <c r="BZ21" s="150"/>
      <c r="CA21" s="150"/>
      <c r="CB21" s="150"/>
      <c r="CC21" s="150"/>
      <c r="CD21" s="150"/>
      <c r="CE21" s="150"/>
      <c r="CF21" s="150"/>
      <c r="CG21" s="150"/>
      <c r="CH21" s="150"/>
      <c r="CI21" s="150"/>
      <c r="CJ21" s="150"/>
      <c r="CK21" s="150"/>
      <c r="CL21" s="150"/>
      <c r="CM21" s="150"/>
      <c r="CN21" s="150"/>
      <c r="CO21" s="150"/>
      <c r="CP21" s="150"/>
      <c r="CQ21" s="150"/>
      <c r="CR21" s="150"/>
      <c r="CS21" s="150"/>
      <c r="CT21" s="150"/>
      <c r="CU21" s="150"/>
      <c r="CV21" s="150"/>
      <c r="CW21" s="150"/>
      <c r="CX21" s="150"/>
      <c r="CY21" s="150"/>
      <c r="CZ21" s="150"/>
      <c r="DA21" s="150"/>
      <c r="DB21" s="150"/>
      <c r="DC21" s="150"/>
      <c r="DD21" s="150"/>
      <c r="DE21" s="150"/>
      <c r="DF21" s="150"/>
      <c r="DG21" s="150"/>
      <c r="DH21" s="150"/>
      <c r="DI21" s="150"/>
      <c r="DJ21" s="150"/>
    </row>
    <row r="22" spans="2:115" x14ac:dyDescent="0.25">
      <c r="B22" s="233" t="s">
        <v>6</v>
      </c>
      <c r="C22" s="233"/>
      <c r="D22" s="2">
        <v>0.18385000000000001</v>
      </c>
      <c r="E22" s="2">
        <v>0.24675</v>
      </c>
      <c r="F22" s="2">
        <v>0.25675999999999999</v>
      </c>
      <c r="G22" s="2">
        <v>1.5630000000000002E-2</v>
      </c>
      <c r="H22" s="149">
        <v>1.5630000000000002E-2</v>
      </c>
      <c r="I22" s="149">
        <v>0.21446999999999999</v>
      </c>
      <c r="J22" s="149">
        <v>0.21410999999999999</v>
      </c>
      <c r="K22" s="149">
        <v>0.30560999999999999</v>
      </c>
      <c r="L22" s="2">
        <v>2.5404200000000001</v>
      </c>
      <c r="M22" s="2">
        <v>2.7582100000000001</v>
      </c>
      <c r="N22" s="48">
        <v>675</v>
      </c>
      <c r="O22" s="49">
        <v>2088</v>
      </c>
      <c r="P22" s="48">
        <v>1810</v>
      </c>
      <c r="Q22" s="2">
        <v>0.22868000000000002</v>
      </c>
      <c r="R22" s="2">
        <v>0.27459</v>
      </c>
      <c r="S22" s="2">
        <v>0.33712999999999999</v>
      </c>
      <c r="T22" s="2">
        <v>0.29132999999999998</v>
      </c>
      <c r="U22" s="2">
        <v>0.24068000000000001</v>
      </c>
      <c r="V22" s="2">
        <v>0.31309999999999999</v>
      </c>
      <c r="W22" s="2">
        <v>0.44702999999999998</v>
      </c>
      <c r="X22" s="2">
        <v>0.32601999999999998</v>
      </c>
      <c r="Y22" s="2">
        <v>0.29132999999999998</v>
      </c>
      <c r="Z22" s="2">
        <v>0.24736</v>
      </c>
      <c r="AA22" s="2">
        <v>0.30945</v>
      </c>
      <c r="AB22" s="2">
        <v>0.45535999999999999</v>
      </c>
      <c r="AC22" s="2">
        <v>0.16930000000000001</v>
      </c>
      <c r="AD22" s="2">
        <v>0.17534</v>
      </c>
      <c r="AE22" s="2">
        <v>0.21207000000000001</v>
      </c>
      <c r="AF22" s="2">
        <v>8.931E-2</v>
      </c>
      <c r="AG22" s="2">
        <v>0.28502</v>
      </c>
      <c r="AH22" s="2">
        <v>0.78924000000000005</v>
      </c>
      <c r="AI22" s="2">
        <v>0.96384999999999998</v>
      </c>
      <c r="AJ22" s="2">
        <v>1.58108</v>
      </c>
      <c r="AK22" s="2">
        <v>1.3175300000000001</v>
      </c>
      <c r="AL22" s="2">
        <v>1.2664</v>
      </c>
      <c r="AM22" s="2">
        <v>1.50786</v>
      </c>
      <c r="AN22" s="2">
        <v>1.4932799999999999</v>
      </c>
      <c r="AO22" s="2">
        <v>1.41662</v>
      </c>
      <c r="AP22" s="2">
        <v>2.5941100000000001</v>
      </c>
      <c r="AQ22" s="2">
        <v>2.2090399999999999</v>
      </c>
      <c r="AR22" s="2">
        <v>0.25559999999999999</v>
      </c>
      <c r="AS22" s="149">
        <v>6.5450000000000008E-2</v>
      </c>
      <c r="AT22" s="149">
        <v>5.8069999999999997E-2</v>
      </c>
      <c r="AU22" s="149">
        <v>7.1730000000000002E-2</v>
      </c>
      <c r="AV22" s="149">
        <v>6.6100000000000006E-2</v>
      </c>
      <c r="AW22" s="149">
        <v>7.3499999999999996E-2</v>
      </c>
      <c r="AX22" s="149">
        <v>8.5569999999999993E-2</v>
      </c>
      <c r="AY22" s="149">
        <v>0.10764</v>
      </c>
      <c r="AZ22" s="149">
        <v>8.9309999999999987E-2</v>
      </c>
      <c r="BA22" s="149">
        <v>7.3499999999999996E-2</v>
      </c>
      <c r="BB22" s="149">
        <v>8.5569999999999993E-2</v>
      </c>
      <c r="BC22" s="149">
        <v>0.10764</v>
      </c>
      <c r="BD22" s="149">
        <v>8.9309999999999987E-2</v>
      </c>
      <c r="BE22" s="2">
        <v>0.13591</v>
      </c>
      <c r="BF22" s="2">
        <v>0.16559000000000001</v>
      </c>
      <c r="BG22" s="2">
        <v>0.28502</v>
      </c>
      <c r="BH22" s="2">
        <v>0.24736</v>
      </c>
      <c r="BI22" s="2">
        <v>0.30945</v>
      </c>
      <c r="BJ22" s="2">
        <v>0.45535999999999999</v>
      </c>
      <c r="BK22" s="2">
        <v>0.22868000000000002</v>
      </c>
      <c r="BL22" s="2">
        <v>0.27459</v>
      </c>
      <c r="BM22" s="2">
        <v>0.33712999999999999</v>
      </c>
      <c r="BN22" s="2">
        <v>0.16930000000000001</v>
      </c>
      <c r="BO22" s="2">
        <v>0.17534</v>
      </c>
      <c r="BP22" s="2">
        <v>0.21207000000000001</v>
      </c>
      <c r="BQ22" s="2">
        <v>8.931E-2</v>
      </c>
      <c r="BR22" s="2">
        <v>2.1700000000000001E-2</v>
      </c>
      <c r="BS22" s="2">
        <v>7.5799999999999999E-3</v>
      </c>
      <c r="BT22" s="2">
        <v>0.34399999999999997</v>
      </c>
      <c r="BU22" s="2">
        <v>0.70799999999999996</v>
      </c>
      <c r="BV22" s="149">
        <v>4060.1635999999999</v>
      </c>
      <c r="BW22" s="149" t="s">
        <v>683</v>
      </c>
      <c r="BX22" s="2">
        <v>3116.0562</v>
      </c>
      <c r="BY22" s="2">
        <v>656.4796</v>
      </c>
      <c r="BZ22" s="2">
        <v>2301.6181000000001</v>
      </c>
      <c r="CA22" s="2">
        <v>3777.9488999999999</v>
      </c>
      <c r="CB22" s="2">
        <v>1648.625</v>
      </c>
      <c r="CC22" s="2">
        <v>3177.0625</v>
      </c>
      <c r="CD22" s="2">
        <v>3413.0841999999998</v>
      </c>
      <c r="CE22" s="2">
        <v>604.26139999999998</v>
      </c>
      <c r="CF22" s="2">
        <v>2467.7757000000001</v>
      </c>
      <c r="CG22" s="2">
        <v>952.68190000000004</v>
      </c>
      <c r="CH22" s="2">
        <v>794.23500000000001</v>
      </c>
      <c r="CI22" s="149">
        <v>19</v>
      </c>
      <c r="CJ22" s="149">
        <v>529</v>
      </c>
      <c r="CK22" s="149">
        <v>21.3538</v>
      </c>
      <c r="CL22" s="149">
        <v>8.9863999999999997</v>
      </c>
      <c r="CM22" s="149">
        <v>21.3538</v>
      </c>
      <c r="CN22" s="149">
        <v>10.203900000000001</v>
      </c>
      <c r="CO22" s="149">
        <v>626.95920000000001</v>
      </c>
      <c r="CP22" s="149">
        <v>10.203900000000001</v>
      </c>
      <c r="CQ22" s="149">
        <v>21.3538</v>
      </c>
      <c r="CR22" s="149">
        <v>21.3538</v>
      </c>
      <c r="CS22" s="149">
        <v>10.203900000000001</v>
      </c>
      <c r="CT22" s="149">
        <v>99.759200000000007</v>
      </c>
      <c r="CU22" s="149">
        <v>10.203900000000001</v>
      </c>
      <c r="CV22" s="149">
        <v>21.3538</v>
      </c>
      <c r="CW22" s="149">
        <v>21.3538</v>
      </c>
      <c r="CX22" s="149">
        <v>8.9863999999999997</v>
      </c>
      <c r="CY22" s="149">
        <v>21.3538</v>
      </c>
      <c r="CZ22" s="149">
        <v>21.3538</v>
      </c>
      <c r="DA22" s="149">
        <v>21.3538</v>
      </c>
      <c r="DB22" s="149">
        <v>8.9863999999999997</v>
      </c>
      <c r="DC22" s="149">
        <v>21.3538</v>
      </c>
      <c r="DD22" s="149">
        <v>21.3538</v>
      </c>
      <c r="DE22" s="149">
        <v>21.3538</v>
      </c>
      <c r="DF22" s="149">
        <v>8.9863999999999997</v>
      </c>
      <c r="DG22" s="149">
        <v>21.3538</v>
      </c>
      <c r="DH22" s="149">
        <v>21.3538</v>
      </c>
      <c r="DI22" s="149">
        <v>10.203900000000001</v>
      </c>
      <c r="DJ22" s="149">
        <v>1041.8880999999999</v>
      </c>
    </row>
    <row r="23" spans="2:115" x14ac:dyDescent="0.25">
      <c r="B23" s="233" t="s">
        <v>45</v>
      </c>
      <c r="C23" s="233"/>
      <c r="D23" s="7">
        <v>0.18387000000000001</v>
      </c>
      <c r="E23" s="7">
        <v>0.24665999999999999</v>
      </c>
      <c r="F23" s="7">
        <v>0.25672</v>
      </c>
      <c r="G23" s="7">
        <v>1.545E-2</v>
      </c>
      <c r="H23" s="149">
        <v>1.545E-2</v>
      </c>
      <c r="I23" s="149">
        <v>0.21448</v>
      </c>
      <c r="J23" s="149">
        <v>0.21410999999999999</v>
      </c>
      <c r="K23" s="149">
        <v>0.34461999999999998</v>
      </c>
      <c r="L23" s="149">
        <v>2.5403899999999999</v>
      </c>
      <c r="M23" s="149">
        <v>2.7577600000000002</v>
      </c>
      <c r="N23" s="174">
        <v>675</v>
      </c>
      <c r="O23" s="174">
        <v>2088</v>
      </c>
      <c r="P23" s="174">
        <v>1810</v>
      </c>
      <c r="Q23" s="149">
        <v>0.22081999999999999</v>
      </c>
      <c r="R23" s="149">
        <v>0.26775000000000004</v>
      </c>
      <c r="S23" s="149">
        <v>0.32863000000000003</v>
      </c>
      <c r="T23" s="149">
        <v>0.28369000000000005</v>
      </c>
      <c r="U23" s="149">
        <v>0.23904</v>
      </c>
      <c r="V23" s="149">
        <v>0.30415999999999999</v>
      </c>
      <c r="W23" s="149">
        <v>0.43726999999999999</v>
      </c>
      <c r="X23" s="149">
        <v>0.30805000000000005</v>
      </c>
      <c r="Y23" s="149">
        <v>0.28369000000000005</v>
      </c>
      <c r="Z23" s="149">
        <v>0.23877000000000001</v>
      </c>
      <c r="AA23" s="149">
        <v>0.30029</v>
      </c>
      <c r="AB23" s="149">
        <v>0.44751999999999997</v>
      </c>
      <c r="AC23" s="149">
        <v>0.16538</v>
      </c>
      <c r="AD23" s="149">
        <v>0.17216000000000001</v>
      </c>
      <c r="AE23" s="149">
        <v>0.23303999999999997</v>
      </c>
      <c r="AF23" s="149">
        <v>8.4870000000000001E-2</v>
      </c>
      <c r="AG23" s="149">
        <v>0.27583999999999997</v>
      </c>
      <c r="AH23" s="149">
        <v>0.77651999999999999</v>
      </c>
      <c r="AI23" s="149">
        <v>0.94835000000000003</v>
      </c>
      <c r="AJ23" s="149">
        <v>1.55192</v>
      </c>
      <c r="AK23" s="149">
        <v>1.28928</v>
      </c>
      <c r="AL23" s="149">
        <v>1.24844</v>
      </c>
      <c r="AM23" s="149">
        <v>1.4864999999999999</v>
      </c>
      <c r="AN23" s="149">
        <v>1.47366</v>
      </c>
      <c r="AO23" s="149">
        <v>1.39273</v>
      </c>
      <c r="AP23" s="149">
        <v>2.54603</v>
      </c>
      <c r="AQ23" s="149">
        <v>2.1680199999999998</v>
      </c>
      <c r="AR23" s="149">
        <v>0.23313999999999999</v>
      </c>
      <c r="AS23" s="149">
        <v>5.373E-2</v>
      </c>
      <c r="AT23" s="149">
        <v>3.32E-2</v>
      </c>
      <c r="AU23" s="149">
        <v>4.3650000000000001E-2</v>
      </c>
      <c r="AV23" s="149">
        <v>4.0259999999999997E-2</v>
      </c>
      <c r="AW23" s="149">
        <v>6.8709999999999993E-2</v>
      </c>
      <c r="AX23" s="149">
        <v>8.2450000000000009E-2</v>
      </c>
      <c r="AY23" s="149">
        <v>9.849999999999999E-2</v>
      </c>
      <c r="AZ23" s="149">
        <v>8.4870000000000001E-2</v>
      </c>
      <c r="BA23" s="149">
        <v>6.4010000000000011E-2</v>
      </c>
      <c r="BB23" s="149">
        <v>8.9190000000000005E-2</v>
      </c>
      <c r="BC23" s="149">
        <v>0.12480000000000001</v>
      </c>
      <c r="BD23" s="149">
        <v>8.9270000000000002E-2</v>
      </c>
      <c r="BE23" s="149">
        <v>0.13321</v>
      </c>
      <c r="BF23" s="149">
        <v>0.1623</v>
      </c>
      <c r="BG23" s="149">
        <v>0.27583999999999997</v>
      </c>
      <c r="BH23" s="149">
        <v>0.23877000000000001</v>
      </c>
      <c r="BI23" s="149">
        <v>0.30029</v>
      </c>
      <c r="BJ23" s="149">
        <v>0.44751999999999997</v>
      </c>
      <c r="BK23" s="149">
        <v>0.22081999999999999</v>
      </c>
      <c r="BL23" s="149">
        <v>0.26775000000000004</v>
      </c>
      <c r="BM23" s="149">
        <v>0.32863000000000003</v>
      </c>
      <c r="BN23" s="149">
        <v>0.16538</v>
      </c>
      <c r="BO23" s="149">
        <v>0.17216000000000001</v>
      </c>
      <c r="BP23" s="149">
        <v>0.23303999999999997</v>
      </c>
      <c r="BQ23" s="149">
        <v>8.4870000000000001E-2</v>
      </c>
      <c r="BR23" s="149">
        <v>2.0049999999999998E-2</v>
      </c>
      <c r="BS23" s="149">
        <v>7.2899999999999996E-3</v>
      </c>
      <c r="BT23" s="149">
        <v>0.34399999999999997</v>
      </c>
      <c r="BU23" s="149">
        <v>0.70799999999999996</v>
      </c>
      <c r="BV23" s="149">
        <v>3701.4036000000001</v>
      </c>
      <c r="BW23" s="149">
        <v>24865.47556489753</v>
      </c>
      <c r="BX23" s="2">
        <v>3116.2916</v>
      </c>
      <c r="BY23" s="2">
        <v>600</v>
      </c>
      <c r="BZ23" s="2">
        <v>2326.5302999999999</v>
      </c>
      <c r="CA23" s="2">
        <v>3777.9488999999999</v>
      </c>
      <c r="CB23" s="2">
        <v>600</v>
      </c>
      <c r="CC23" s="2">
        <v>3198.9573</v>
      </c>
      <c r="CD23" s="2">
        <v>3413.0841999999998</v>
      </c>
      <c r="CE23" s="2">
        <v>600</v>
      </c>
      <c r="CF23" s="2">
        <v>2489.6704</v>
      </c>
      <c r="CG23" s="2">
        <v>919.3963</v>
      </c>
      <c r="CH23" s="2">
        <v>739.3963</v>
      </c>
      <c r="CI23" s="149">
        <v>21.316700000000001</v>
      </c>
      <c r="CJ23" s="149">
        <v>21.316700000000001</v>
      </c>
      <c r="CK23" s="149">
        <v>21.316700000000001</v>
      </c>
      <c r="CL23" s="149">
        <v>8.9344000000000001</v>
      </c>
      <c r="CM23" s="149">
        <v>21.316700000000001</v>
      </c>
      <c r="CN23" s="149">
        <v>10.203900000000001</v>
      </c>
      <c r="CO23" s="149">
        <v>626.90729999999996</v>
      </c>
      <c r="CP23" s="149">
        <v>10.203900000000001</v>
      </c>
      <c r="CQ23" s="149">
        <v>21.316700000000001</v>
      </c>
      <c r="CR23" s="149">
        <v>21.316700000000001</v>
      </c>
      <c r="CS23" s="149">
        <v>458.17630000000003</v>
      </c>
      <c r="CT23" s="149">
        <v>10.203900000000001</v>
      </c>
      <c r="CU23" s="149">
        <v>10.203900000000001</v>
      </c>
      <c r="CV23" s="149">
        <v>21.316700000000001</v>
      </c>
      <c r="CW23" s="149">
        <v>21.316700000000001</v>
      </c>
      <c r="CX23" s="149">
        <v>8.9863999999999997</v>
      </c>
      <c r="CY23" s="149">
        <v>21.316700000000001</v>
      </c>
      <c r="CZ23" s="149">
        <v>21.316700000000001</v>
      </c>
      <c r="DA23" s="149">
        <v>21.316700000000001</v>
      </c>
      <c r="DB23" s="149">
        <v>8.9863999999999997</v>
      </c>
      <c r="DC23" s="149">
        <v>21.316700000000001</v>
      </c>
      <c r="DD23" s="149">
        <v>21.316700000000001</v>
      </c>
      <c r="DE23" s="149">
        <v>21.316700000000001</v>
      </c>
      <c r="DF23" s="149">
        <v>8.9344000000000001</v>
      </c>
      <c r="DG23" s="149">
        <v>21.316700000000001</v>
      </c>
      <c r="DH23" s="149">
        <v>21.316700000000001</v>
      </c>
      <c r="DI23" s="149">
        <v>10.203900000000001</v>
      </c>
      <c r="DJ23" s="149">
        <v>1041.8361</v>
      </c>
    </row>
    <row r="24" spans="2:115" x14ac:dyDescent="0.25">
      <c r="B24" s="233" t="s">
        <v>46</v>
      </c>
      <c r="C24" s="233"/>
      <c r="D24" s="149">
        <v>0.18315999999999999</v>
      </c>
      <c r="E24" s="149">
        <v>0.24676999999999999</v>
      </c>
      <c r="F24" s="149">
        <v>0.25679000000000002</v>
      </c>
      <c r="G24" s="149">
        <v>1.5129999999999999E-2</v>
      </c>
      <c r="H24" s="149">
        <v>1.5129999999999999E-2</v>
      </c>
      <c r="I24" s="149">
        <v>0.21448999999999999</v>
      </c>
      <c r="J24" s="149">
        <v>0.21410999999999999</v>
      </c>
      <c r="K24" s="149">
        <v>0.34461999999999998</v>
      </c>
      <c r="L24" s="149">
        <v>2.5401400000000001</v>
      </c>
      <c r="M24" s="149">
        <v>2.7585700000000002</v>
      </c>
      <c r="N24" s="49">
        <v>675</v>
      </c>
      <c r="O24" s="49">
        <v>2088</v>
      </c>
      <c r="P24" s="49">
        <v>1810</v>
      </c>
      <c r="Q24" s="149">
        <v>0.22142999999999999</v>
      </c>
      <c r="R24" s="149">
        <v>0.26549</v>
      </c>
      <c r="S24" s="149">
        <v>0.33348</v>
      </c>
      <c r="T24" s="149">
        <v>0.28170000000000001</v>
      </c>
      <c r="U24" s="149">
        <v>0.23608000000000001</v>
      </c>
      <c r="V24" s="149">
        <v>0.29476000000000002</v>
      </c>
      <c r="W24" s="149">
        <v>0.42695</v>
      </c>
      <c r="X24" s="149">
        <v>0.32793</v>
      </c>
      <c r="Y24" s="7">
        <v>0.42695</v>
      </c>
      <c r="Z24" s="149">
        <v>0.24052000000000001</v>
      </c>
      <c r="AA24" s="149">
        <v>0.30231000000000002</v>
      </c>
      <c r="AB24" s="149">
        <v>0.44913999999999998</v>
      </c>
      <c r="AC24" s="149">
        <v>0.16889000000000001</v>
      </c>
      <c r="AD24" s="149">
        <v>0.17635000000000001</v>
      </c>
      <c r="AE24" s="149">
        <v>0.24382000000000001</v>
      </c>
      <c r="AF24" s="149">
        <v>8.097E-2</v>
      </c>
      <c r="AG24" s="149">
        <v>0.27595999999999998</v>
      </c>
      <c r="AH24" s="149">
        <v>0.77342</v>
      </c>
      <c r="AI24" s="149">
        <v>0.94455999999999996</v>
      </c>
      <c r="AJ24" s="149">
        <v>1.54098</v>
      </c>
      <c r="AK24" s="149">
        <v>1.2923899999999999</v>
      </c>
      <c r="AL24" s="149">
        <v>1.2387999999999999</v>
      </c>
      <c r="AM24" s="149">
        <v>1.4749399999999999</v>
      </c>
      <c r="AN24" s="149">
        <v>1.4652700000000001</v>
      </c>
      <c r="AO24" s="149">
        <v>1.3905799999999999</v>
      </c>
      <c r="AP24" s="149">
        <v>2.51233</v>
      </c>
      <c r="AQ24" s="7">
        <v>2.1935199999999999</v>
      </c>
      <c r="AR24" s="149">
        <v>0.21232999999999999</v>
      </c>
      <c r="AS24" s="149">
        <v>4.9200000000000001E-2</v>
      </c>
      <c r="AT24" s="149">
        <v>3.1809999999999998E-2</v>
      </c>
      <c r="AU24" s="149">
        <v>4.1680000000000002E-2</v>
      </c>
      <c r="AV24" s="149">
        <v>3.8350000000000002E-2</v>
      </c>
      <c r="AW24" s="149">
        <v>6.7500000000000004E-2</v>
      </c>
      <c r="AX24" s="149">
        <v>7.7670000000000003E-2</v>
      </c>
      <c r="AY24" s="149">
        <v>8.9690000000000006E-2</v>
      </c>
      <c r="AZ24" s="149">
        <v>8.097E-2</v>
      </c>
      <c r="BA24" s="149">
        <v>5.849E-2</v>
      </c>
      <c r="BB24" s="149">
        <v>8.072E-2</v>
      </c>
      <c r="BC24" s="149">
        <v>0.11325</v>
      </c>
      <c r="BD24" s="149">
        <v>8.0780000000000005E-2</v>
      </c>
      <c r="BE24" s="149">
        <v>0.13369</v>
      </c>
      <c r="BF24" s="149">
        <v>0.16236999999999999</v>
      </c>
      <c r="BG24" s="149">
        <v>0.27595999999999998</v>
      </c>
      <c r="BH24" s="149">
        <v>0.24052000000000001</v>
      </c>
      <c r="BI24" s="149">
        <v>0.30231000000000002</v>
      </c>
      <c r="BJ24" s="149">
        <v>0.44913999999999998</v>
      </c>
      <c r="BK24" s="149">
        <v>0.22142999999999999</v>
      </c>
      <c r="BL24" s="149">
        <v>0.26549</v>
      </c>
      <c r="BM24" s="149">
        <v>0.33348</v>
      </c>
      <c r="BN24" s="149">
        <v>0.16889000000000001</v>
      </c>
      <c r="BO24" s="149">
        <v>0.17635000000000001</v>
      </c>
      <c r="BP24" s="149">
        <v>0.24382000000000001</v>
      </c>
      <c r="BQ24" s="149">
        <v>8.097E-2</v>
      </c>
      <c r="BR24" s="149">
        <v>1.8790000000000001E-2</v>
      </c>
      <c r="BS24" s="149">
        <v>7.1700000000000002E-3</v>
      </c>
      <c r="BT24" s="149">
        <v>0.14899999999999999</v>
      </c>
      <c r="BU24" s="149">
        <v>0.27200000000000002</v>
      </c>
      <c r="BV24" s="2">
        <v>3701.4</v>
      </c>
      <c r="BW24" s="2">
        <v>24865.48</v>
      </c>
      <c r="BX24" s="2">
        <v>3116.29</v>
      </c>
      <c r="BY24" s="2">
        <v>600</v>
      </c>
      <c r="BZ24" s="2">
        <v>2326.5300000000002</v>
      </c>
      <c r="CA24" s="2">
        <v>3777.95</v>
      </c>
      <c r="CB24" s="2">
        <v>600</v>
      </c>
      <c r="CC24" s="2">
        <v>3198.96</v>
      </c>
      <c r="CD24" s="2">
        <v>3413.08</v>
      </c>
      <c r="CE24" s="2">
        <v>600</v>
      </c>
      <c r="CF24" s="2">
        <v>2489.67</v>
      </c>
      <c r="CG24" s="2">
        <v>919.4</v>
      </c>
      <c r="CH24" s="2">
        <v>739.4</v>
      </c>
      <c r="CI24" s="149">
        <v>21.294</v>
      </c>
      <c r="CJ24" s="149">
        <v>21.294</v>
      </c>
      <c r="CK24" s="149">
        <v>21.294</v>
      </c>
      <c r="CL24" s="149">
        <v>8.9019999999999992</v>
      </c>
      <c r="CM24" s="149">
        <v>21.294</v>
      </c>
      <c r="CN24" s="149">
        <v>8.9510000000000005</v>
      </c>
      <c r="CO24" s="149">
        <v>626.875</v>
      </c>
      <c r="CP24" s="149">
        <v>8.9510000000000005</v>
      </c>
      <c r="CQ24" s="149">
        <v>21.294</v>
      </c>
      <c r="CR24" s="149">
        <v>21.294</v>
      </c>
      <c r="CS24" s="149">
        <v>8.9510000000000005</v>
      </c>
      <c r="CT24" s="149">
        <v>467.04599999999999</v>
      </c>
      <c r="CU24" s="149">
        <v>8.9510000000000005</v>
      </c>
      <c r="CV24" s="149">
        <v>21.294</v>
      </c>
      <c r="CW24" s="149">
        <v>21.294</v>
      </c>
      <c r="CX24" s="149">
        <v>8.9019999999999992</v>
      </c>
      <c r="CY24" s="149">
        <v>21.294</v>
      </c>
      <c r="CZ24" s="149">
        <v>21.294</v>
      </c>
      <c r="DA24" s="149">
        <v>21.294</v>
      </c>
      <c r="DB24" s="149">
        <v>8.9019999999999992</v>
      </c>
      <c r="DC24" s="149">
        <v>21.294</v>
      </c>
      <c r="DD24" s="149">
        <v>21.294</v>
      </c>
      <c r="DE24" s="149">
        <v>21.294</v>
      </c>
      <c r="DF24" s="149">
        <v>8.9019999999999992</v>
      </c>
      <c r="DG24" s="149">
        <v>21.294</v>
      </c>
      <c r="DH24" s="149">
        <v>21.294</v>
      </c>
      <c r="DI24" s="149">
        <v>8.9510000000000005</v>
      </c>
      <c r="DJ24" s="149">
        <v>1041.8040000000001</v>
      </c>
    </row>
    <row r="25" spans="2:115" x14ac:dyDescent="0.25">
      <c r="B25" s="233" t="s">
        <v>47</v>
      </c>
      <c r="C25" s="233"/>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151"/>
      <c r="BW25" s="151"/>
      <c r="BX25" s="152"/>
      <c r="BY25" s="152"/>
      <c r="BZ25" s="152"/>
      <c r="CA25" s="152"/>
      <c r="CB25" s="152"/>
      <c r="CC25" s="152"/>
      <c r="CD25" s="152"/>
      <c r="CE25" s="152"/>
      <c r="CF25" s="152"/>
      <c r="CG25" s="152"/>
      <c r="CH25" s="152"/>
      <c r="CI25" s="152"/>
      <c r="CJ25" s="152"/>
      <c r="CK25" s="152"/>
      <c r="CL25" s="152"/>
      <c r="CM25" s="152"/>
      <c r="CN25" s="152"/>
      <c r="CO25" s="152"/>
      <c r="CP25" s="152"/>
      <c r="CQ25" s="152"/>
      <c r="CR25" s="152"/>
      <c r="CS25" s="152"/>
      <c r="CT25" s="152"/>
      <c r="CU25" s="152"/>
      <c r="CV25" s="152"/>
      <c r="CW25" s="152"/>
      <c r="CX25" s="152"/>
      <c r="CY25" s="152"/>
      <c r="CZ25" s="152"/>
      <c r="DA25" s="152"/>
      <c r="DB25" s="152"/>
      <c r="DC25" s="152"/>
      <c r="DD25" s="152"/>
      <c r="DE25" s="152"/>
      <c r="DF25" s="152"/>
      <c r="DG25" s="152"/>
      <c r="DH25" s="152"/>
      <c r="DI25" s="152"/>
      <c r="DJ25" s="152"/>
    </row>
    <row r="26" spans="2:115" x14ac:dyDescent="0.25">
      <c r="B26" s="233" t="s">
        <v>48</v>
      </c>
      <c r="C26" s="233"/>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151"/>
      <c r="BW26" s="151"/>
      <c r="BX26" s="152"/>
      <c r="BY26" s="152"/>
      <c r="BZ26" s="152"/>
      <c r="CA26" s="152"/>
      <c r="CB26" s="152"/>
      <c r="CC26" s="152"/>
      <c r="CD26" s="152"/>
      <c r="CE26" s="152"/>
      <c r="CF26" s="152"/>
      <c r="CG26" s="152"/>
      <c r="CH26" s="152"/>
      <c r="CI26" s="152"/>
      <c r="CJ26" s="152"/>
      <c r="CK26" s="152"/>
      <c r="CL26" s="152"/>
      <c r="CM26" s="152"/>
      <c r="CN26" s="152"/>
      <c r="CO26" s="152"/>
      <c r="CP26" s="152"/>
      <c r="CQ26" s="152"/>
      <c r="CR26" s="152"/>
      <c r="CS26" s="152"/>
      <c r="CT26" s="152"/>
      <c r="CU26" s="152"/>
      <c r="CV26" s="152"/>
      <c r="CW26" s="152"/>
      <c r="CX26" s="152"/>
      <c r="CY26" s="152"/>
      <c r="CZ26" s="152"/>
      <c r="DA26" s="152"/>
      <c r="DB26" s="152"/>
      <c r="DC26" s="152"/>
      <c r="DD26" s="152"/>
      <c r="DE26" s="152"/>
      <c r="DF26" s="152"/>
      <c r="DG26" s="152"/>
      <c r="DH26" s="152"/>
      <c r="DI26" s="152"/>
      <c r="DJ26" s="152"/>
    </row>
    <row r="27" spans="2:115" x14ac:dyDescent="0.25">
      <c r="B27" s="233" t="s">
        <v>49</v>
      </c>
      <c r="C27" s="233"/>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4"/>
      <c r="BK27" s="4"/>
      <c r="BL27" s="4"/>
      <c r="BM27" s="4"/>
      <c r="BN27" s="4"/>
      <c r="BO27" s="4"/>
      <c r="BP27" s="4"/>
      <c r="BQ27" s="4"/>
      <c r="BR27" s="4"/>
      <c r="BS27" s="4"/>
      <c r="BT27" s="4"/>
      <c r="BU27" s="4"/>
      <c r="BV27" s="151"/>
      <c r="BW27" s="151"/>
      <c r="BX27" s="152"/>
      <c r="BY27" s="152"/>
      <c r="BZ27" s="152"/>
      <c r="CA27" s="152"/>
      <c r="CB27" s="152"/>
      <c r="CC27" s="152"/>
      <c r="CD27" s="152"/>
      <c r="CE27" s="152"/>
      <c r="CF27" s="152"/>
      <c r="CG27" s="152"/>
      <c r="CH27" s="152"/>
      <c r="CI27" s="152"/>
      <c r="CJ27" s="152"/>
      <c r="CK27" s="152"/>
      <c r="CL27" s="152"/>
      <c r="CM27" s="152"/>
      <c r="CN27" s="152"/>
      <c r="CO27" s="152"/>
      <c r="CP27" s="152"/>
      <c r="CQ27" s="152"/>
      <c r="CR27" s="152"/>
      <c r="CS27" s="152"/>
      <c r="CT27" s="152"/>
      <c r="CU27" s="152"/>
      <c r="CV27" s="152"/>
      <c r="CW27" s="152"/>
      <c r="CX27" s="152"/>
      <c r="CY27" s="152"/>
      <c r="CZ27" s="152"/>
      <c r="DA27" s="152"/>
      <c r="DB27" s="152"/>
      <c r="DC27" s="152"/>
      <c r="DD27" s="152"/>
      <c r="DE27" s="152"/>
      <c r="DF27" s="152"/>
      <c r="DG27" s="152"/>
      <c r="DH27" s="152"/>
      <c r="DI27" s="152"/>
      <c r="DJ27" s="152"/>
    </row>
    <row r="28" spans="2:115" x14ac:dyDescent="0.25">
      <c r="B28" s="233" t="s">
        <v>50</v>
      </c>
      <c r="C28" s="233"/>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151"/>
      <c r="BW28" s="151"/>
      <c r="BX28" s="152"/>
      <c r="BY28" s="152"/>
      <c r="BZ28" s="152"/>
      <c r="CA28" s="152"/>
      <c r="CB28" s="152"/>
      <c r="CC28" s="152"/>
      <c r="CD28" s="152"/>
      <c r="CE28" s="152"/>
      <c r="CF28" s="152"/>
      <c r="CG28" s="152"/>
      <c r="CH28" s="152"/>
      <c r="CI28" s="152"/>
      <c r="CJ28" s="152"/>
      <c r="CK28" s="152"/>
      <c r="CL28" s="152"/>
      <c r="CM28" s="152"/>
      <c r="CN28" s="152"/>
      <c r="CO28" s="152"/>
      <c r="CP28" s="152"/>
      <c r="CQ28" s="152"/>
      <c r="CR28" s="152"/>
      <c r="CS28" s="152"/>
      <c r="CT28" s="152"/>
      <c r="CU28" s="152"/>
      <c r="CV28" s="152"/>
      <c r="CW28" s="152"/>
      <c r="CX28" s="152"/>
      <c r="CY28" s="152"/>
      <c r="CZ28" s="152"/>
      <c r="DA28" s="152"/>
      <c r="DB28" s="152"/>
      <c r="DC28" s="152"/>
      <c r="DD28" s="152"/>
      <c r="DE28" s="152"/>
      <c r="DF28" s="152"/>
      <c r="DG28" s="152"/>
      <c r="DH28" s="152"/>
      <c r="DI28" s="152"/>
      <c r="DJ28" s="152"/>
    </row>
    <row r="29" spans="2:115" x14ac:dyDescent="0.25">
      <c r="B29" s="233" t="s">
        <v>51</v>
      </c>
      <c r="C29" s="233"/>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151"/>
      <c r="BW29" s="151"/>
      <c r="BX29" s="152"/>
      <c r="BY29" s="152"/>
      <c r="BZ29" s="152"/>
      <c r="CA29" s="152"/>
      <c r="CB29" s="152"/>
      <c r="CC29" s="152"/>
      <c r="CD29" s="152"/>
      <c r="CE29" s="152"/>
      <c r="CF29" s="152"/>
      <c r="CG29" s="152"/>
      <c r="CH29" s="152"/>
      <c r="CI29" s="152"/>
      <c r="CJ29" s="152"/>
      <c r="CK29" s="152"/>
      <c r="CL29" s="152"/>
      <c r="CM29" s="152"/>
      <c r="CN29" s="152"/>
      <c r="CO29" s="152"/>
      <c r="CP29" s="152"/>
      <c r="CQ29" s="152"/>
      <c r="CR29" s="152"/>
      <c r="CS29" s="152"/>
      <c r="CT29" s="152"/>
      <c r="CU29" s="152"/>
      <c r="CV29" s="152"/>
      <c r="CW29" s="152"/>
      <c r="CX29" s="152"/>
      <c r="CY29" s="152"/>
      <c r="CZ29" s="152"/>
      <c r="DA29" s="152"/>
      <c r="DB29" s="152"/>
      <c r="DC29" s="152"/>
      <c r="DD29" s="152"/>
      <c r="DE29" s="152"/>
      <c r="DF29" s="152"/>
      <c r="DG29" s="152"/>
      <c r="DH29" s="152"/>
      <c r="DI29" s="152"/>
      <c r="DJ29" s="152"/>
    </row>
    <row r="32" spans="2:115" x14ac:dyDescent="0.25">
      <c r="B32" s="29" t="s">
        <v>543</v>
      </c>
      <c r="C32" s="30"/>
      <c r="D32" s="30"/>
    </row>
    <row r="33" spans="2:4" x14ac:dyDescent="0.25">
      <c r="B33" s="231" t="s">
        <v>544</v>
      </c>
      <c r="C33" s="231"/>
      <c r="D33" s="231"/>
    </row>
  </sheetData>
  <mergeCells count="31">
    <mergeCell ref="BV16:CG16"/>
    <mergeCell ref="CI16:DJ16"/>
    <mergeCell ref="BE14:DJ14"/>
    <mergeCell ref="BE16:BQ16"/>
    <mergeCell ref="BT16:BU16"/>
    <mergeCell ref="C7:M7"/>
    <mergeCell ref="C11:D11"/>
    <mergeCell ref="C9:D9"/>
    <mergeCell ref="AP16:AQ16"/>
    <mergeCell ref="L16:M16"/>
    <mergeCell ref="Q16:AO16"/>
    <mergeCell ref="N16:P16"/>
    <mergeCell ref="D14:AQ14"/>
    <mergeCell ref="D16:K16"/>
    <mergeCell ref="AR14:BD14"/>
    <mergeCell ref="AS16:BD16"/>
    <mergeCell ref="B17:C17"/>
    <mergeCell ref="B18:C18"/>
    <mergeCell ref="B19:C19"/>
    <mergeCell ref="B16:C16"/>
    <mergeCell ref="B33:D33"/>
    <mergeCell ref="B20:C20"/>
    <mergeCell ref="B21:C21"/>
    <mergeCell ref="B22:C22"/>
    <mergeCell ref="B28:C28"/>
    <mergeCell ref="B29:C29"/>
    <mergeCell ref="B23:C23"/>
    <mergeCell ref="B24:C24"/>
    <mergeCell ref="B25:C25"/>
    <mergeCell ref="B26:C26"/>
    <mergeCell ref="B27:C27"/>
  </mergeCells>
  <hyperlinks>
    <hyperlink ref="C7" r:id="rId1"/>
  </hyperlinks>
  <pageMargins left="0.7" right="0.7" top="0.75" bottom="0.75" header="0.3" footer="0.3"/>
  <pageSetup paperSize="9" orientation="portrait" r:id="rId2"/>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L382"/>
  <sheetViews>
    <sheetView topLeftCell="H1" workbookViewId="0">
      <selection activeCell="N7" sqref="N7"/>
    </sheetView>
  </sheetViews>
  <sheetFormatPr defaultColWidth="8.796875" defaultRowHeight="13.8" x14ac:dyDescent="0.25"/>
  <cols>
    <col min="2" max="2" width="13.796875" bestFit="1" customWidth="1"/>
    <col min="4" max="4" width="22.59765625" bestFit="1" customWidth="1"/>
    <col min="6" max="6" width="31.296875" bestFit="1" customWidth="1"/>
    <col min="8" max="8" width="33.09765625" bestFit="1" customWidth="1"/>
    <col min="10" max="10" width="33.09765625" bestFit="1" customWidth="1"/>
    <col min="12" max="12" width="11.69921875" bestFit="1" customWidth="1"/>
    <col min="16" max="16" width="26.59765625" bestFit="1" customWidth="1"/>
    <col min="18" max="18" width="10.19921875" bestFit="1" customWidth="1"/>
    <col min="20" max="20" width="12.5" bestFit="1" customWidth="1"/>
    <col min="22" max="22" width="22.59765625" customWidth="1"/>
    <col min="24" max="24" width="22.19921875" customWidth="1"/>
    <col min="26" max="26" width="12.59765625" customWidth="1"/>
    <col min="28" max="28" width="18" customWidth="1"/>
    <col min="29" max="29" width="9.09765625" customWidth="1"/>
    <col min="30" max="30" width="18.5" customWidth="1"/>
    <col min="32" max="32" width="14.8984375" customWidth="1"/>
    <col min="34" max="34" width="12" customWidth="1"/>
    <col min="36" max="36" width="13.796875" customWidth="1"/>
    <col min="38" max="38" width="13.09765625" customWidth="1"/>
  </cols>
  <sheetData>
    <row r="2" spans="2:38" x14ac:dyDescent="0.25">
      <c r="B2" t="s">
        <v>33</v>
      </c>
      <c r="D2" t="s">
        <v>474</v>
      </c>
      <c r="F2" t="s">
        <v>437</v>
      </c>
      <c r="H2" t="s">
        <v>436</v>
      </c>
      <c r="J2" t="s">
        <v>438</v>
      </c>
      <c r="L2" t="s">
        <v>489</v>
      </c>
      <c r="N2" t="s">
        <v>681</v>
      </c>
      <c r="P2" t="s">
        <v>490</v>
      </c>
      <c r="R2" t="s">
        <v>513</v>
      </c>
      <c r="T2" t="s">
        <v>517</v>
      </c>
      <c r="V2" t="s">
        <v>624</v>
      </c>
      <c r="X2" t="s">
        <v>625</v>
      </c>
      <c r="Z2" t="s">
        <v>626</v>
      </c>
      <c r="AB2" t="s">
        <v>633</v>
      </c>
      <c r="AD2" t="s">
        <v>634</v>
      </c>
      <c r="AF2" t="s">
        <v>635</v>
      </c>
      <c r="AH2" t="s">
        <v>636</v>
      </c>
      <c r="AJ2" t="s">
        <v>637</v>
      </c>
      <c r="AL2" t="s">
        <v>638</v>
      </c>
    </row>
    <row r="4" spans="2:38" x14ac:dyDescent="0.25">
      <c r="B4" t="s">
        <v>1</v>
      </c>
      <c r="D4" t="s">
        <v>487</v>
      </c>
      <c r="H4" t="s">
        <v>442</v>
      </c>
      <c r="J4" t="s">
        <v>442</v>
      </c>
      <c r="L4" t="s">
        <v>456</v>
      </c>
      <c r="N4" t="s">
        <v>456</v>
      </c>
      <c r="P4" t="s">
        <v>488</v>
      </c>
      <c r="R4" t="s">
        <v>25</v>
      </c>
      <c r="T4" t="s">
        <v>24</v>
      </c>
      <c r="V4" t="s">
        <v>456</v>
      </c>
      <c r="X4" t="s">
        <v>456</v>
      </c>
      <c r="Z4" t="s">
        <v>456</v>
      </c>
      <c r="AB4" t="s">
        <v>456</v>
      </c>
      <c r="AD4" t="s">
        <v>456</v>
      </c>
      <c r="AF4" t="s">
        <v>456</v>
      </c>
      <c r="AH4" t="s">
        <v>456</v>
      </c>
      <c r="AJ4" t="s">
        <v>456</v>
      </c>
      <c r="AL4" t="s">
        <v>456</v>
      </c>
    </row>
    <row r="5" spans="2:38" x14ac:dyDescent="0.25">
      <c r="B5" t="s">
        <v>2</v>
      </c>
      <c r="D5" t="s">
        <v>475</v>
      </c>
      <c r="F5" t="s">
        <v>249</v>
      </c>
      <c r="H5" t="s">
        <v>431</v>
      </c>
      <c r="J5" t="s">
        <v>420</v>
      </c>
      <c r="L5" t="s">
        <v>455</v>
      </c>
      <c r="N5" t="s">
        <v>40</v>
      </c>
      <c r="P5" t="s">
        <v>38</v>
      </c>
      <c r="R5" t="s">
        <v>514</v>
      </c>
      <c r="T5" t="s">
        <v>514</v>
      </c>
      <c r="V5" t="s">
        <v>620</v>
      </c>
      <c r="X5" t="s">
        <v>620</v>
      </c>
      <c r="Z5" t="s">
        <v>627</v>
      </c>
      <c r="AB5" t="s">
        <v>629</v>
      </c>
      <c r="AD5" t="s">
        <v>628</v>
      </c>
      <c r="AF5" t="s">
        <v>627</v>
      </c>
      <c r="AH5" t="s">
        <v>627</v>
      </c>
      <c r="AJ5" t="s">
        <v>627</v>
      </c>
      <c r="AL5" t="s">
        <v>628</v>
      </c>
    </row>
    <row r="6" spans="2:38" x14ac:dyDescent="0.25">
      <c r="B6" t="s">
        <v>3</v>
      </c>
      <c r="D6" t="s">
        <v>476</v>
      </c>
      <c r="F6" t="s">
        <v>100</v>
      </c>
      <c r="H6" t="s">
        <v>431</v>
      </c>
      <c r="J6" t="s">
        <v>398</v>
      </c>
      <c r="L6" t="s">
        <v>457</v>
      </c>
      <c r="N6" t="s">
        <v>682</v>
      </c>
      <c r="P6" t="s">
        <v>39</v>
      </c>
      <c r="V6" t="s">
        <v>621</v>
      </c>
      <c r="X6" t="s">
        <v>622</v>
      </c>
      <c r="Z6" t="s">
        <v>628</v>
      </c>
      <c r="AB6" t="s">
        <v>631</v>
      </c>
      <c r="AD6" t="s">
        <v>629</v>
      </c>
      <c r="AF6" t="s">
        <v>629</v>
      </c>
      <c r="AH6" t="s">
        <v>628</v>
      </c>
      <c r="AJ6" t="s">
        <v>628</v>
      </c>
      <c r="AL6" t="s">
        <v>629</v>
      </c>
    </row>
    <row r="7" spans="2:38" x14ac:dyDescent="0.25">
      <c r="B7" t="s">
        <v>4</v>
      </c>
      <c r="D7" t="s">
        <v>477</v>
      </c>
      <c r="F7" t="s">
        <v>106</v>
      </c>
      <c r="H7" t="s">
        <v>431</v>
      </c>
      <c r="J7" t="s">
        <v>399</v>
      </c>
      <c r="V7" t="s">
        <v>622</v>
      </c>
      <c r="Z7" t="s">
        <v>629</v>
      </c>
      <c r="AB7" t="s">
        <v>630</v>
      </c>
      <c r="AD7" t="s">
        <v>631</v>
      </c>
      <c r="AF7" t="s">
        <v>630</v>
      </c>
      <c r="AH7" t="s">
        <v>629</v>
      </c>
      <c r="AJ7" t="s">
        <v>629</v>
      </c>
      <c r="AL7" t="s">
        <v>631</v>
      </c>
    </row>
    <row r="8" spans="2:38" x14ac:dyDescent="0.25">
      <c r="B8" t="s">
        <v>5</v>
      </c>
      <c r="D8" t="s">
        <v>478</v>
      </c>
      <c r="F8" t="s">
        <v>250</v>
      </c>
      <c r="H8" t="s">
        <v>431</v>
      </c>
      <c r="J8" t="s">
        <v>420</v>
      </c>
      <c r="Z8" t="s">
        <v>630</v>
      </c>
      <c r="AB8" t="s">
        <v>632</v>
      </c>
      <c r="AD8" t="s">
        <v>630</v>
      </c>
      <c r="AH8" t="s">
        <v>630</v>
      </c>
      <c r="AJ8" t="s">
        <v>630</v>
      </c>
      <c r="AL8" t="s">
        <v>630</v>
      </c>
    </row>
    <row r="9" spans="2:38" x14ac:dyDescent="0.25">
      <c r="B9" t="s">
        <v>6</v>
      </c>
      <c r="D9" t="s">
        <v>479</v>
      </c>
      <c r="F9" t="s">
        <v>211</v>
      </c>
      <c r="H9" t="s">
        <v>431</v>
      </c>
      <c r="J9" t="s">
        <v>413</v>
      </c>
      <c r="AD9" t="s">
        <v>632</v>
      </c>
    </row>
    <row r="10" spans="2:38" x14ac:dyDescent="0.25">
      <c r="B10" t="s">
        <v>45</v>
      </c>
      <c r="D10" t="s">
        <v>480</v>
      </c>
      <c r="F10" t="s">
        <v>155</v>
      </c>
      <c r="H10" t="s">
        <v>431</v>
      </c>
      <c r="J10" t="s">
        <v>406</v>
      </c>
    </row>
    <row r="11" spans="2:38" x14ac:dyDescent="0.25">
      <c r="B11" t="s">
        <v>46</v>
      </c>
      <c r="D11" t="s">
        <v>481</v>
      </c>
      <c r="F11" t="s">
        <v>92</v>
      </c>
      <c r="H11" t="s">
        <v>431</v>
      </c>
      <c r="J11" t="s">
        <v>396</v>
      </c>
    </row>
    <row r="12" spans="2:38" x14ac:dyDescent="0.25">
      <c r="B12" t="s">
        <v>47</v>
      </c>
      <c r="D12" t="s">
        <v>482</v>
      </c>
      <c r="F12" t="s">
        <v>234</v>
      </c>
      <c r="H12" t="s">
        <v>431</v>
      </c>
      <c r="J12" t="s">
        <v>417</v>
      </c>
    </row>
    <row r="13" spans="2:38" x14ac:dyDescent="0.25">
      <c r="B13" t="s">
        <v>48</v>
      </c>
      <c r="D13" t="s">
        <v>483</v>
      </c>
      <c r="F13" t="s">
        <v>285</v>
      </c>
      <c r="H13" t="s">
        <v>432</v>
      </c>
      <c r="J13" t="s">
        <v>439</v>
      </c>
    </row>
    <row r="14" spans="2:38" x14ac:dyDescent="0.25">
      <c r="B14" t="s">
        <v>49</v>
      </c>
      <c r="D14" t="s">
        <v>484</v>
      </c>
      <c r="F14" t="s">
        <v>286</v>
      </c>
      <c r="H14" t="s">
        <v>432</v>
      </c>
      <c r="J14" t="s">
        <v>439</v>
      </c>
    </row>
    <row r="15" spans="2:38" x14ac:dyDescent="0.25">
      <c r="B15" t="s">
        <v>50</v>
      </c>
      <c r="D15" t="s">
        <v>485</v>
      </c>
      <c r="F15" t="s">
        <v>65</v>
      </c>
      <c r="H15" t="s">
        <v>430</v>
      </c>
      <c r="J15" t="s">
        <v>423</v>
      </c>
    </row>
    <row r="16" spans="2:38" x14ac:dyDescent="0.25">
      <c r="B16" t="s">
        <v>51</v>
      </c>
      <c r="D16" t="s">
        <v>486</v>
      </c>
      <c r="F16" t="s">
        <v>101</v>
      </c>
      <c r="H16" t="s">
        <v>431</v>
      </c>
      <c r="J16" t="s">
        <v>398</v>
      </c>
    </row>
    <row r="17" spans="6:10" x14ac:dyDescent="0.25">
      <c r="F17" t="s">
        <v>124</v>
      </c>
      <c r="H17" t="s">
        <v>431</v>
      </c>
      <c r="J17" t="s">
        <v>402</v>
      </c>
    </row>
    <row r="18" spans="6:10" x14ac:dyDescent="0.25">
      <c r="F18" t="s">
        <v>141</v>
      </c>
      <c r="H18" t="s">
        <v>431</v>
      </c>
      <c r="J18" t="s">
        <v>404</v>
      </c>
    </row>
    <row r="19" spans="6:10" x14ac:dyDescent="0.25">
      <c r="F19" t="s">
        <v>212</v>
      </c>
      <c r="H19" t="s">
        <v>431</v>
      </c>
      <c r="J19" t="s">
        <v>413</v>
      </c>
    </row>
    <row r="20" spans="6:10" x14ac:dyDescent="0.25">
      <c r="F20" t="s">
        <v>332</v>
      </c>
      <c r="H20" t="s">
        <v>433</v>
      </c>
      <c r="J20" t="s">
        <v>427</v>
      </c>
    </row>
    <row r="21" spans="6:10" x14ac:dyDescent="0.25">
      <c r="F21" t="s">
        <v>357</v>
      </c>
      <c r="H21" t="s">
        <v>433</v>
      </c>
      <c r="J21" t="s">
        <v>428</v>
      </c>
    </row>
    <row r="22" spans="6:10" x14ac:dyDescent="0.25">
      <c r="F22" t="s">
        <v>314</v>
      </c>
      <c r="H22" t="s">
        <v>432</v>
      </c>
      <c r="J22" t="s">
        <v>439</v>
      </c>
    </row>
    <row r="23" spans="6:10" x14ac:dyDescent="0.25">
      <c r="F23" t="s">
        <v>72</v>
      </c>
      <c r="H23" t="s">
        <v>430</v>
      </c>
      <c r="J23" t="s">
        <v>425</v>
      </c>
    </row>
    <row r="24" spans="6:10" x14ac:dyDescent="0.25">
      <c r="F24" t="s">
        <v>179</v>
      </c>
      <c r="H24" t="s">
        <v>431</v>
      </c>
      <c r="J24" t="s">
        <v>408</v>
      </c>
    </row>
    <row r="25" spans="6:10" x14ac:dyDescent="0.25">
      <c r="F25" t="s">
        <v>324</v>
      </c>
      <c r="H25" t="s">
        <v>433</v>
      </c>
      <c r="J25" t="s">
        <v>422</v>
      </c>
    </row>
    <row r="26" spans="6:10" x14ac:dyDescent="0.25">
      <c r="F26" t="s">
        <v>360</v>
      </c>
      <c r="H26" t="s">
        <v>433</v>
      </c>
      <c r="J26" t="s">
        <v>422</v>
      </c>
    </row>
    <row r="27" spans="6:10" x14ac:dyDescent="0.25">
      <c r="F27" t="s">
        <v>395</v>
      </c>
      <c r="H27" t="s">
        <v>433</v>
      </c>
      <c r="J27" t="s">
        <v>440</v>
      </c>
    </row>
    <row r="28" spans="6:10" x14ac:dyDescent="0.25">
      <c r="F28" t="s">
        <v>107</v>
      </c>
      <c r="H28" t="s">
        <v>431</v>
      </c>
      <c r="J28" t="s">
        <v>399</v>
      </c>
    </row>
    <row r="29" spans="6:10" x14ac:dyDescent="0.25">
      <c r="F29" t="s">
        <v>56</v>
      </c>
      <c r="H29" t="s">
        <v>430</v>
      </c>
      <c r="J29" t="s">
        <v>422</v>
      </c>
    </row>
    <row r="30" spans="6:10" x14ac:dyDescent="0.25">
      <c r="F30" t="s">
        <v>185</v>
      </c>
      <c r="H30" t="s">
        <v>431</v>
      </c>
      <c r="J30" t="s">
        <v>409</v>
      </c>
    </row>
    <row r="31" spans="6:10" x14ac:dyDescent="0.25">
      <c r="F31" t="s">
        <v>373</v>
      </c>
      <c r="H31" t="s">
        <v>433</v>
      </c>
      <c r="J31" t="s">
        <v>427</v>
      </c>
    </row>
    <row r="32" spans="6:10" x14ac:dyDescent="0.25">
      <c r="F32" t="s">
        <v>348</v>
      </c>
      <c r="H32" t="s">
        <v>433</v>
      </c>
      <c r="J32" t="s">
        <v>427</v>
      </c>
    </row>
    <row r="33" spans="6:10" x14ac:dyDescent="0.25">
      <c r="F33" t="s">
        <v>340</v>
      </c>
      <c r="H33" t="s">
        <v>433</v>
      </c>
      <c r="J33" t="s">
        <v>429</v>
      </c>
    </row>
    <row r="34" spans="6:10" x14ac:dyDescent="0.25">
      <c r="F34" t="s">
        <v>75</v>
      </c>
      <c r="H34" t="s">
        <v>430</v>
      </c>
      <c r="J34" t="s">
        <v>423</v>
      </c>
    </row>
    <row r="35" spans="6:10" x14ac:dyDescent="0.25">
      <c r="F35" t="s">
        <v>125</v>
      </c>
      <c r="H35" t="s">
        <v>431</v>
      </c>
      <c r="J35" t="s">
        <v>402</v>
      </c>
    </row>
    <row r="36" spans="6:10" x14ac:dyDescent="0.25">
      <c r="F36" t="s">
        <v>191</v>
      </c>
      <c r="H36" t="s">
        <v>431</v>
      </c>
      <c r="J36" t="s">
        <v>410</v>
      </c>
    </row>
    <row r="37" spans="6:10" x14ac:dyDescent="0.25">
      <c r="F37" t="s">
        <v>287</v>
      </c>
      <c r="H37" t="s">
        <v>432</v>
      </c>
      <c r="J37" t="s">
        <v>439</v>
      </c>
    </row>
    <row r="38" spans="6:10" x14ac:dyDescent="0.25">
      <c r="F38" t="s">
        <v>126</v>
      </c>
      <c r="H38" t="s">
        <v>431</v>
      </c>
      <c r="J38" t="s">
        <v>402</v>
      </c>
    </row>
    <row r="39" spans="6:10" x14ac:dyDescent="0.25">
      <c r="F39" t="s">
        <v>393</v>
      </c>
      <c r="H39" t="s">
        <v>433</v>
      </c>
      <c r="J39" t="s">
        <v>440</v>
      </c>
    </row>
    <row r="40" spans="6:10" x14ac:dyDescent="0.25">
      <c r="F40" t="s">
        <v>346</v>
      </c>
      <c r="H40" t="s">
        <v>433</v>
      </c>
      <c r="J40" t="s">
        <v>429</v>
      </c>
    </row>
    <row r="41" spans="6:10" x14ac:dyDescent="0.25">
      <c r="F41" t="s">
        <v>370</v>
      </c>
      <c r="H41" t="s">
        <v>433</v>
      </c>
      <c r="J41" t="s">
        <v>427</v>
      </c>
    </row>
    <row r="42" spans="6:10" x14ac:dyDescent="0.25">
      <c r="F42" t="s">
        <v>192</v>
      </c>
      <c r="H42" t="s">
        <v>431</v>
      </c>
      <c r="J42" t="s">
        <v>410</v>
      </c>
    </row>
    <row r="43" spans="6:10" x14ac:dyDescent="0.25">
      <c r="F43" t="s">
        <v>288</v>
      </c>
      <c r="H43" t="s">
        <v>432</v>
      </c>
      <c r="J43" t="s">
        <v>439</v>
      </c>
    </row>
    <row r="44" spans="6:10" x14ac:dyDescent="0.25">
      <c r="F44" t="s">
        <v>254</v>
      </c>
      <c r="H44" t="s">
        <v>431</v>
      </c>
      <c r="J44" t="s">
        <v>421</v>
      </c>
    </row>
    <row r="45" spans="6:10" x14ac:dyDescent="0.25">
      <c r="F45" t="s">
        <v>274</v>
      </c>
      <c r="H45" t="s">
        <v>431</v>
      </c>
      <c r="J45" t="s">
        <v>405</v>
      </c>
    </row>
    <row r="46" spans="6:10" x14ac:dyDescent="0.25">
      <c r="F46" t="s">
        <v>213</v>
      </c>
      <c r="H46" t="s">
        <v>431</v>
      </c>
      <c r="J46" t="s">
        <v>413</v>
      </c>
    </row>
    <row r="47" spans="6:10" x14ac:dyDescent="0.25">
      <c r="F47" t="s">
        <v>396</v>
      </c>
      <c r="H47" t="s">
        <v>434</v>
      </c>
      <c r="J47" t="s">
        <v>429</v>
      </c>
    </row>
    <row r="48" spans="6:10" x14ac:dyDescent="0.25">
      <c r="F48" t="s">
        <v>167</v>
      </c>
      <c r="H48" t="s">
        <v>431</v>
      </c>
      <c r="J48" t="s">
        <v>407</v>
      </c>
    </row>
    <row r="49" spans="6:10" x14ac:dyDescent="0.25">
      <c r="F49" t="s">
        <v>80</v>
      </c>
      <c r="H49" t="s">
        <v>430</v>
      </c>
      <c r="J49" t="s">
        <v>422</v>
      </c>
    </row>
    <row r="50" spans="6:10" x14ac:dyDescent="0.25">
      <c r="F50" t="s">
        <v>391</v>
      </c>
      <c r="H50" t="s">
        <v>433</v>
      </c>
      <c r="J50" t="s">
        <v>440</v>
      </c>
    </row>
    <row r="51" spans="6:10" x14ac:dyDescent="0.25">
      <c r="F51" t="s">
        <v>76</v>
      </c>
      <c r="H51" t="s">
        <v>430</v>
      </c>
      <c r="J51" t="s">
        <v>423</v>
      </c>
    </row>
    <row r="52" spans="6:10" x14ac:dyDescent="0.25">
      <c r="F52" t="s">
        <v>260</v>
      </c>
      <c r="H52" t="s">
        <v>431</v>
      </c>
      <c r="J52" t="s">
        <v>397</v>
      </c>
    </row>
    <row r="53" spans="6:10" x14ac:dyDescent="0.25">
      <c r="F53" t="s">
        <v>397</v>
      </c>
      <c r="H53" t="s">
        <v>434</v>
      </c>
      <c r="J53" t="s">
        <v>428</v>
      </c>
    </row>
    <row r="54" spans="6:10" x14ac:dyDescent="0.25">
      <c r="F54" t="s">
        <v>289</v>
      </c>
      <c r="H54" t="s">
        <v>432</v>
      </c>
      <c r="J54" t="s">
        <v>439</v>
      </c>
    </row>
    <row r="55" spans="6:10" x14ac:dyDescent="0.25">
      <c r="F55" t="s">
        <v>227</v>
      </c>
      <c r="H55" t="s">
        <v>431</v>
      </c>
      <c r="J55" t="s">
        <v>416</v>
      </c>
    </row>
    <row r="56" spans="6:10" x14ac:dyDescent="0.25">
      <c r="F56" t="s">
        <v>156</v>
      </c>
      <c r="H56" t="s">
        <v>431</v>
      </c>
      <c r="J56" t="s">
        <v>406</v>
      </c>
    </row>
    <row r="57" spans="6:10" x14ac:dyDescent="0.25">
      <c r="F57" t="s">
        <v>394</v>
      </c>
      <c r="H57" t="s">
        <v>433</v>
      </c>
      <c r="J57" t="s">
        <v>440</v>
      </c>
    </row>
    <row r="58" spans="6:10" x14ac:dyDescent="0.25">
      <c r="F58" t="s">
        <v>102</v>
      </c>
      <c r="H58" t="s">
        <v>431</v>
      </c>
      <c r="J58" t="s">
        <v>398</v>
      </c>
    </row>
    <row r="59" spans="6:10" x14ac:dyDescent="0.25">
      <c r="F59" t="s">
        <v>377</v>
      </c>
      <c r="H59" t="s">
        <v>433</v>
      </c>
      <c r="J59" t="s">
        <v>440</v>
      </c>
    </row>
    <row r="60" spans="6:10" x14ac:dyDescent="0.25">
      <c r="F60" t="s">
        <v>127</v>
      </c>
      <c r="H60" t="s">
        <v>431</v>
      </c>
      <c r="J60" t="s">
        <v>402</v>
      </c>
    </row>
    <row r="61" spans="6:10" x14ac:dyDescent="0.25">
      <c r="F61" t="s">
        <v>358</v>
      </c>
      <c r="H61" t="s">
        <v>433</v>
      </c>
      <c r="J61" t="s">
        <v>428</v>
      </c>
    </row>
    <row r="62" spans="6:10" x14ac:dyDescent="0.25">
      <c r="F62" t="s">
        <v>375</v>
      </c>
      <c r="H62" t="s">
        <v>433</v>
      </c>
      <c r="J62" t="s">
        <v>440</v>
      </c>
    </row>
    <row r="63" spans="6:10" x14ac:dyDescent="0.25">
      <c r="F63" t="s">
        <v>180</v>
      </c>
      <c r="H63" t="s">
        <v>431</v>
      </c>
      <c r="J63" t="s">
        <v>408</v>
      </c>
    </row>
    <row r="64" spans="6:10" x14ac:dyDescent="0.25">
      <c r="F64" t="s">
        <v>128</v>
      </c>
      <c r="H64" t="s">
        <v>431</v>
      </c>
      <c r="J64" t="s">
        <v>402</v>
      </c>
    </row>
    <row r="65" spans="6:10" x14ac:dyDescent="0.25">
      <c r="F65" t="s">
        <v>135</v>
      </c>
      <c r="H65" t="s">
        <v>431</v>
      </c>
      <c r="J65" t="s">
        <v>403</v>
      </c>
    </row>
    <row r="66" spans="6:10" x14ac:dyDescent="0.25">
      <c r="F66" t="s">
        <v>218</v>
      </c>
      <c r="H66" t="s">
        <v>431</v>
      </c>
      <c r="J66" t="s">
        <v>414</v>
      </c>
    </row>
    <row r="67" spans="6:10" x14ac:dyDescent="0.25">
      <c r="F67" t="s">
        <v>352</v>
      </c>
      <c r="H67" t="s">
        <v>433</v>
      </c>
      <c r="J67" t="s">
        <v>422</v>
      </c>
    </row>
    <row r="68" spans="6:10" x14ac:dyDescent="0.25">
      <c r="F68" t="s">
        <v>353</v>
      </c>
      <c r="H68" t="s">
        <v>433</v>
      </c>
      <c r="J68" t="s">
        <v>422</v>
      </c>
    </row>
    <row r="69" spans="6:10" x14ac:dyDescent="0.25">
      <c r="F69" t="s">
        <v>108</v>
      </c>
      <c r="H69" t="s">
        <v>431</v>
      </c>
      <c r="J69" t="s">
        <v>399</v>
      </c>
    </row>
    <row r="70" spans="6:10" x14ac:dyDescent="0.25">
      <c r="F70" t="s">
        <v>251</v>
      </c>
      <c r="H70" t="s">
        <v>431</v>
      </c>
      <c r="J70" t="s">
        <v>420</v>
      </c>
    </row>
    <row r="71" spans="6:10" x14ac:dyDescent="0.25">
      <c r="F71" t="s">
        <v>93</v>
      </c>
      <c r="H71" t="s">
        <v>431</v>
      </c>
      <c r="J71" t="s">
        <v>396</v>
      </c>
    </row>
    <row r="72" spans="6:10" x14ac:dyDescent="0.25">
      <c r="F72" t="s">
        <v>168</v>
      </c>
      <c r="H72" t="s">
        <v>431</v>
      </c>
      <c r="J72" t="s">
        <v>407</v>
      </c>
    </row>
    <row r="73" spans="6:10" x14ac:dyDescent="0.25">
      <c r="F73" t="s">
        <v>309</v>
      </c>
      <c r="H73" t="s">
        <v>432</v>
      </c>
      <c r="J73" t="s">
        <v>439</v>
      </c>
    </row>
    <row r="74" spans="6:10" x14ac:dyDescent="0.25">
      <c r="F74" t="s">
        <v>129</v>
      </c>
      <c r="H74" t="s">
        <v>431</v>
      </c>
      <c r="J74" t="s">
        <v>402</v>
      </c>
    </row>
    <row r="75" spans="6:10" x14ac:dyDescent="0.25">
      <c r="F75" t="s">
        <v>378</v>
      </c>
      <c r="H75" t="s">
        <v>433</v>
      </c>
      <c r="J75" t="s">
        <v>440</v>
      </c>
    </row>
    <row r="76" spans="6:10" x14ac:dyDescent="0.25">
      <c r="F76" t="s">
        <v>103</v>
      </c>
      <c r="H76" t="s">
        <v>431</v>
      </c>
      <c r="J76" t="s">
        <v>398</v>
      </c>
    </row>
    <row r="77" spans="6:10" x14ac:dyDescent="0.25">
      <c r="F77" t="s">
        <v>197</v>
      </c>
      <c r="H77" t="s">
        <v>431</v>
      </c>
      <c r="J77" t="s">
        <v>411</v>
      </c>
    </row>
    <row r="78" spans="6:10" x14ac:dyDescent="0.25">
      <c r="F78" t="s">
        <v>355</v>
      </c>
      <c r="H78" t="s">
        <v>433</v>
      </c>
      <c r="J78" t="s">
        <v>427</v>
      </c>
    </row>
    <row r="79" spans="6:10" x14ac:dyDescent="0.25">
      <c r="F79" t="s">
        <v>136</v>
      </c>
      <c r="H79" t="s">
        <v>431</v>
      </c>
      <c r="J79" t="s">
        <v>403</v>
      </c>
    </row>
    <row r="80" spans="6:10" x14ac:dyDescent="0.25">
      <c r="F80" t="s">
        <v>350</v>
      </c>
      <c r="H80" t="s">
        <v>433</v>
      </c>
      <c r="J80" t="s">
        <v>424</v>
      </c>
    </row>
    <row r="81" spans="6:10" x14ac:dyDescent="0.25">
      <c r="F81" t="s">
        <v>73</v>
      </c>
      <c r="H81" t="s">
        <v>430</v>
      </c>
      <c r="J81" t="s">
        <v>425</v>
      </c>
    </row>
    <row r="82" spans="6:10" x14ac:dyDescent="0.25">
      <c r="F82" t="s">
        <v>204</v>
      </c>
      <c r="H82" t="s">
        <v>431</v>
      </c>
      <c r="J82" t="s">
        <v>412</v>
      </c>
    </row>
    <row r="83" spans="6:10" x14ac:dyDescent="0.25">
      <c r="F83" t="s">
        <v>283</v>
      </c>
      <c r="H83" t="s">
        <v>431</v>
      </c>
      <c r="J83" t="s">
        <v>420</v>
      </c>
    </row>
    <row r="84" spans="6:10" x14ac:dyDescent="0.25">
      <c r="F84" t="s">
        <v>316</v>
      </c>
      <c r="H84" t="s">
        <v>432</v>
      </c>
      <c r="J84" t="s">
        <v>439</v>
      </c>
    </row>
    <row r="85" spans="6:10" x14ac:dyDescent="0.25">
      <c r="F85" t="s">
        <v>398</v>
      </c>
      <c r="H85" t="s">
        <v>434</v>
      </c>
      <c r="J85" t="s">
        <v>422</v>
      </c>
    </row>
    <row r="86" spans="6:10" x14ac:dyDescent="0.25">
      <c r="F86" t="s">
        <v>148</v>
      </c>
      <c r="H86" t="s">
        <v>431</v>
      </c>
      <c r="J86" t="s">
        <v>405</v>
      </c>
    </row>
    <row r="87" spans="6:10" x14ac:dyDescent="0.25">
      <c r="F87" t="s">
        <v>321</v>
      </c>
      <c r="H87" t="s">
        <v>433</v>
      </c>
      <c r="J87" t="s">
        <v>424</v>
      </c>
    </row>
    <row r="88" spans="6:10" x14ac:dyDescent="0.25">
      <c r="F88" t="s">
        <v>157</v>
      </c>
      <c r="H88" t="s">
        <v>431</v>
      </c>
      <c r="J88" t="s">
        <v>406</v>
      </c>
    </row>
    <row r="89" spans="6:10" x14ac:dyDescent="0.25">
      <c r="F89" t="s">
        <v>198</v>
      </c>
      <c r="H89" t="s">
        <v>431</v>
      </c>
      <c r="J89" t="s">
        <v>411</v>
      </c>
    </row>
    <row r="90" spans="6:10" x14ac:dyDescent="0.25">
      <c r="F90" t="s">
        <v>384</v>
      </c>
      <c r="H90" t="s">
        <v>433</v>
      </c>
      <c r="J90" t="s">
        <v>440</v>
      </c>
    </row>
    <row r="91" spans="6:10" x14ac:dyDescent="0.25">
      <c r="F91" t="s">
        <v>361</v>
      </c>
      <c r="H91" t="s">
        <v>433</v>
      </c>
      <c r="J91" t="s">
        <v>426</v>
      </c>
    </row>
    <row r="92" spans="6:10" x14ac:dyDescent="0.25">
      <c r="F92" t="s">
        <v>399</v>
      </c>
      <c r="H92" t="s">
        <v>434</v>
      </c>
      <c r="J92" t="s">
        <v>426</v>
      </c>
    </row>
    <row r="93" spans="6:10" x14ac:dyDescent="0.25">
      <c r="F93" t="s">
        <v>109</v>
      </c>
      <c r="H93" t="s">
        <v>431</v>
      </c>
      <c r="J93" t="s">
        <v>399</v>
      </c>
    </row>
    <row r="94" spans="6:10" x14ac:dyDescent="0.25">
      <c r="F94" t="s">
        <v>400</v>
      </c>
      <c r="H94" t="s">
        <v>434</v>
      </c>
      <c r="J94" t="s">
        <v>427</v>
      </c>
    </row>
    <row r="95" spans="6:10" x14ac:dyDescent="0.25">
      <c r="F95" t="s">
        <v>66</v>
      </c>
      <c r="H95" t="s">
        <v>430</v>
      </c>
      <c r="J95" t="s">
        <v>423</v>
      </c>
    </row>
    <row r="96" spans="6:10" x14ac:dyDescent="0.25">
      <c r="F96" t="s">
        <v>349</v>
      </c>
      <c r="H96" t="s">
        <v>433</v>
      </c>
      <c r="J96" t="s">
        <v>427</v>
      </c>
    </row>
    <row r="97" spans="6:10" x14ac:dyDescent="0.25">
      <c r="F97" t="s">
        <v>158</v>
      </c>
      <c r="H97" t="s">
        <v>431</v>
      </c>
      <c r="J97" t="s">
        <v>406</v>
      </c>
    </row>
    <row r="98" spans="6:10" x14ac:dyDescent="0.25">
      <c r="F98" t="s">
        <v>88</v>
      </c>
      <c r="H98" t="s">
        <v>430</v>
      </c>
      <c r="J98" t="s">
        <v>425</v>
      </c>
    </row>
    <row r="99" spans="6:10" x14ac:dyDescent="0.25">
      <c r="F99" t="s">
        <v>290</v>
      </c>
      <c r="H99" t="s">
        <v>432</v>
      </c>
      <c r="J99" t="s">
        <v>439</v>
      </c>
    </row>
    <row r="100" spans="6:10" x14ac:dyDescent="0.25">
      <c r="F100" t="s">
        <v>96</v>
      </c>
      <c r="H100" t="s">
        <v>431</v>
      </c>
      <c r="J100" t="s">
        <v>397</v>
      </c>
    </row>
    <row r="101" spans="6:10" x14ac:dyDescent="0.25">
      <c r="F101" t="s">
        <v>114</v>
      </c>
      <c r="H101" t="s">
        <v>431</v>
      </c>
      <c r="J101" t="s">
        <v>400</v>
      </c>
    </row>
    <row r="102" spans="6:10" x14ac:dyDescent="0.25">
      <c r="F102" t="s">
        <v>142</v>
      </c>
      <c r="H102" t="s">
        <v>431</v>
      </c>
      <c r="J102" t="s">
        <v>404</v>
      </c>
    </row>
    <row r="103" spans="6:10" x14ac:dyDescent="0.25">
      <c r="F103" t="s">
        <v>149</v>
      </c>
      <c r="H103" t="s">
        <v>431</v>
      </c>
      <c r="J103" t="s">
        <v>405</v>
      </c>
    </row>
    <row r="104" spans="6:10" x14ac:dyDescent="0.25">
      <c r="F104" t="s">
        <v>186</v>
      </c>
      <c r="H104" t="s">
        <v>431</v>
      </c>
      <c r="J104" t="s">
        <v>409</v>
      </c>
    </row>
    <row r="105" spans="6:10" x14ac:dyDescent="0.25">
      <c r="F105" t="s">
        <v>426</v>
      </c>
      <c r="H105" t="s">
        <v>435</v>
      </c>
      <c r="J105" t="s">
        <v>441</v>
      </c>
    </row>
    <row r="106" spans="6:10" x14ac:dyDescent="0.25">
      <c r="F106" t="s">
        <v>199</v>
      </c>
      <c r="H106" t="s">
        <v>431</v>
      </c>
      <c r="J106" t="s">
        <v>411</v>
      </c>
    </row>
    <row r="107" spans="6:10" x14ac:dyDescent="0.25">
      <c r="F107" t="s">
        <v>428</v>
      </c>
      <c r="H107" t="s">
        <v>435</v>
      </c>
      <c r="J107" t="s">
        <v>441</v>
      </c>
    </row>
    <row r="108" spans="6:10" x14ac:dyDescent="0.25">
      <c r="F108" t="s">
        <v>325</v>
      </c>
      <c r="H108" t="s">
        <v>433</v>
      </c>
      <c r="J108" t="s">
        <v>423</v>
      </c>
    </row>
    <row r="109" spans="6:10" x14ac:dyDescent="0.25">
      <c r="F109" t="s">
        <v>228</v>
      </c>
      <c r="H109" t="s">
        <v>431</v>
      </c>
      <c r="J109" t="s">
        <v>416</v>
      </c>
    </row>
    <row r="110" spans="6:10" x14ac:dyDescent="0.25">
      <c r="F110" t="s">
        <v>237</v>
      </c>
      <c r="H110" t="s">
        <v>431</v>
      </c>
      <c r="J110" t="s">
        <v>417</v>
      </c>
    </row>
    <row r="111" spans="6:10" x14ac:dyDescent="0.25">
      <c r="F111" t="s">
        <v>401</v>
      </c>
      <c r="H111" t="s">
        <v>434</v>
      </c>
      <c r="J111" t="s">
        <v>429</v>
      </c>
    </row>
    <row r="112" spans="6:10" x14ac:dyDescent="0.25">
      <c r="F112" t="s">
        <v>280</v>
      </c>
      <c r="H112" t="s">
        <v>431</v>
      </c>
      <c r="J112" t="s">
        <v>401</v>
      </c>
    </row>
    <row r="113" spans="6:10" x14ac:dyDescent="0.25">
      <c r="F113" t="s">
        <v>143</v>
      </c>
      <c r="H113" t="s">
        <v>431</v>
      </c>
      <c r="J113" t="s">
        <v>404</v>
      </c>
    </row>
    <row r="114" spans="6:10" x14ac:dyDescent="0.25">
      <c r="F114" t="s">
        <v>104</v>
      </c>
      <c r="H114" t="s">
        <v>431</v>
      </c>
      <c r="J114" t="s">
        <v>398</v>
      </c>
    </row>
    <row r="115" spans="6:10" x14ac:dyDescent="0.25">
      <c r="F115" t="s">
        <v>238</v>
      </c>
      <c r="H115" t="s">
        <v>431</v>
      </c>
      <c r="J115" t="s">
        <v>418</v>
      </c>
    </row>
    <row r="116" spans="6:10" x14ac:dyDescent="0.25">
      <c r="F116" t="s">
        <v>291</v>
      </c>
      <c r="H116" t="s">
        <v>432</v>
      </c>
      <c r="J116" t="s">
        <v>439</v>
      </c>
    </row>
    <row r="117" spans="6:10" x14ac:dyDescent="0.25">
      <c r="F117" t="s">
        <v>130</v>
      </c>
      <c r="H117" t="s">
        <v>431</v>
      </c>
      <c r="J117" t="s">
        <v>402</v>
      </c>
    </row>
    <row r="118" spans="6:10" x14ac:dyDescent="0.25">
      <c r="F118" t="s">
        <v>269</v>
      </c>
      <c r="H118" t="s">
        <v>431</v>
      </c>
      <c r="J118" t="s">
        <v>418</v>
      </c>
    </row>
    <row r="119" spans="6:10" x14ac:dyDescent="0.25">
      <c r="F119" t="s">
        <v>110</v>
      </c>
      <c r="H119" t="s">
        <v>431</v>
      </c>
      <c r="J119" t="s">
        <v>399</v>
      </c>
    </row>
    <row r="120" spans="6:10" x14ac:dyDescent="0.25">
      <c r="F120" t="s">
        <v>402</v>
      </c>
      <c r="H120" t="s">
        <v>434</v>
      </c>
      <c r="J120" t="s">
        <v>428</v>
      </c>
    </row>
    <row r="121" spans="6:10" x14ac:dyDescent="0.25">
      <c r="F121" t="s">
        <v>277</v>
      </c>
      <c r="H121" t="s">
        <v>431</v>
      </c>
      <c r="J121" t="s">
        <v>400</v>
      </c>
    </row>
    <row r="122" spans="6:10" x14ac:dyDescent="0.25">
      <c r="F122" t="s">
        <v>262</v>
      </c>
      <c r="H122" t="s">
        <v>431</v>
      </c>
      <c r="J122" t="s">
        <v>404</v>
      </c>
    </row>
    <row r="123" spans="6:10" x14ac:dyDescent="0.25">
      <c r="F123" t="s">
        <v>97</v>
      </c>
      <c r="H123" t="s">
        <v>431</v>
      </c>
      <c r="J123" t="s">
        <v>397</v>
      </c>
    </row>
    <row r="124" spans="6:10" x14ac:dyDescent="0.25">
      <c r="F124" t="s">
        <v>389</v>
      </c>
      <c r="H124" t="s">
        <v>433</v>
      </c>
      <c r="J124" t="s">
        <v>440</v>
      </c>
    </row>
    <row r="125" spans="6:10" x14ac:dyDescent="0.25">
      <c r="F125" t="s">
        <v>162</v>
      </c>
      <c r="H125" t="s">
        <v>431</v>
      </c>
      <c r="J125" t="s">
        <v>406</v>
      </c>
    </row>
    <row r="126" spans="6:10" x14ac:dyDescent="0.25">
      <c r="F126" t="s">
        <v>137</v>
      </c>
      <c r="H126" t="s">
        <v>431</v>
      </c>
      <c r="J126" t="s">
        <v>403</v>
      </c>
    </row>
    <row r="127" spans="6:10" x14ac:dyDescent="0.25">
      <c r="F127" t="s">
        <v>169</v>
      </c>
      <c r="H127" t="s">
        <v>431</v>
      </c>
      <c r="J127" t="s">
        <v>407</v>
      </c>
    </row>
    <row r="128" spans="6:10" x14ac:dyDescent="0.25">
      <c r="F128" t="s">
        <v>69</v>
      </c>
      <c r="H128" t="s">
        <v>430</v>
      </c>
      <c r="J128" t="s">
        <v>424</v>
      </c>
    </row>
    <row r="129" spans="6:10" x14ac:dyDescent="0.25">
      <c r="F129" t="s">
        <v>214</v>
      </c>
      <c r="H129" t="s">
        <v>431</v>
      </c>
      <c r="J129" t="s">
        <v>413</v>
      </c>
    </row>
    <row r="130" spans="6:10" x14ac:dyDescent="0.25">
      <c r="F130" t="s">
        <v>138</v>
      </c>
      <c r="H130" t="s">
        <v>431</v>
      </c>
      <c r="J130" t="s">
        <v>403</v>
      </c>
    </row>
    <row r="131" spans="6:10" x14ac:dyDescent="0.25">
      <c r="F131" t="s">
        <v>403</v>
      </c>
      <c r="H131" t="s">
        <v>434</v>
      </c>
      <c r="J131" t="s">
        <v>427</v>
      </c>
    </row>
    <row r="132" spans="6:10" x14ac:dyDescent="0.25">
      <c r="F132" t="s">
        <v>263</v>
      </c>
      <c r="H132" t="s">
        <v>431</v>
      </c>
      <c r="J132" t="s">
        <v>404</v>
      </c>
    </row>
    <row r="133" spans="6:10" x14ac:dyDescent="0.25">
      <c r="F133" t="s">
        <v>159</v>
      </c>
      <c r="H133" t="s">
        <v>431</v>
      </c>
      <c r="J133" t="s">
        <v>406</v>
      </c>
    </row>
    <row r="134" spans="6:10" x14ac:dyDescent="0.25">
      <c r="F134" t="s">
        <v>193</v>
      </c>
      <c r="H134" t="s">
        <v>431</v>
      </c>
      <c r="J134" t="s">
        <v>410</v>
      </c>
    </row>
    <row r="135" spans="6:10" x14ac:dyDescent="0.25">
      <c r="F135" t="s">
        <v>292</v>
      </c>
      <c r="H135" t="s">
        <v>432</v>
      </c>
      <c r="J135" t="s">
        <v>439</v>
      </c>
    </row>
    <row r="136" spans="6:10" x14ac:dyDescent="0.25">
      <c r="F136" t="s">
        <v>239</v>
      </c>
      <c r="H136" t="s">
        <v>431</v>
      </c>
      <c r="J136" t="s">
        <v>418</v>
      </c>
    </row>
    <row r="137" spans="6:10" x14ac:dyDescent="0.25">
      <c r="F137" t="s">
        <v>376</v>
      </c>
      <c r="H137" t="s">
        <v>433</v>
      </c>
      <c r="J137" t="s">
        <v>440</v>
      </c>
    </row>
    <row r="138" spans="6:10" x14ac:dyDescent="0.25">
      <c r="F138" t="s">
        <v>311</v>
      </c>
      <c r="H138" t="s">
        <v>432</v>
      </c>
      <c r="J138" t="s">
        <v>439</v>
      </c>
    </row>
    <row r="139" spans="6:10" x14ac:dyDescent="0.25">
      <c r="F139" t="s">
        <v>322</v>
      </c>
      <c r="H139" t="s">
        <v>433</v>
      </c>
      <c r="J139" t="s">
        <v>422</v>
      </c>
    </row>
    <row r="140" spans="6:10" x14ac:dyDescent="0.25">
      <c r="F140" t="s">
        <v>205</v>
      </c>
      <c r="H140" t="s">
        <v>431</v>
      </c>
      <c r="J140" t="s">
        <v>412</v>
      </c>
    </row>
    <row r="141" spans="6:10" x14ac:dyDescent="0.25">
      <c r="F141" t="s">
        <v>293</v>
      </c>
      <c r="H141" t="s">
        <v>432</v>
      </c>
      <c r="J141" t="s">
        <v>439</v>
      </c>
    </row>
    <row r="142" spans="6:10" x14ac:dyDescent="0.25">
      <c r="F142" t="s">
        <v>404</v>
      </c>
      <c r="H142" t="s">
        <v>434</v>
      </c>
      <c r="J142" t="s">
        <v>429</v>
      </c>
    </row>
    <row r="143" spans="6:10" x14ac:dyDescent="0.25">
      <c r="F143" t="s">
        <v>181</v>
      </c>
      <c r="H143" t="s">
        <v>431</v>
      </c>
      <c r="J143" t="s">
        <v>408</v>
      </c>
    </row>
    <row r="144" spans="6:10" x14ac:dyDescent="0.25">
      <c r="F144" t="s">
        <v>294</v>
      </c>
      <c r="H144" t="s">
        <v>432</v>
      </c>
      <c r="J144" t="s">
        <v>439</v>
      </c>
    </row>
    <row r="145" spans="6:10" x14ac:dyDescent="0.25">
      <c r="F145" t="s">
        <v>261</v>
      </c>
      <c r="H145" t="s">
        <v>431</v>
      </c>
      <c r="J145" t="s">
        <v>402</v>
      </c>
    </row>
    <row r="146" spans="6:10" x14ac:dyDescent="0.25">
      <c r="F146" t="s">
        <v>206</v>
      </c>
      <c r="H146" t="s">
        <v>431</v>
      </c>
      <c r="J146" t="s">
        <v>412</v>
      </c>
    </row>
    <row r="147" spans="6:10" x14ac:dyDescent="0.25">
      <c r="F147" t="s">
        <v>295</v>
      </c>
      <c r="H147" t="s">
        <v>432</v>
      </c>
      <c r="J147" t="s">
        <v>439</v>
      </c>
    </row>
    <row r="148" spans="6:10" x14ac:dyDescent="0.25">
      <c r="F148" t="s">
        <v>144</v>
      </c>
      <c r="H148" t="s">
        <v>431</v>
      </c>
      <c r="J148" t="s">
        <v>404</v>
      </c>
    </row>
    <row r="149" spans="6:10" x14ac:dyDescent="0.25">
      <c r="F149" t="s">
        <v>317</v>
      </c>
      <c r="H149" t="s">
        <v>433</v>
      </c>
      <c r="J149" t="s">
        <v>424</v>
      </c>
    </row>
    <row r="150" spans="6:10" x14ac:dyDescent="0.25">
      <c r="F150" t="s">
        <v>279</v>
      </c>
      <c r="H150" t="s">
        <v>431</v>
      </c>
      <c r="J150" t="s">
        <v>401</v>
      </c>
    </row>
    <row r="151" spans="6:10" x14ac:dyDescent="0.25">
      <c r="F151" t="s">
        <v>264</v>
      </c>
      <c r="H151" t="s">
        <v>431</v>
      </c>
      <c r="J151" t="s">
        <v>404</v>
      </c>
    </row>
    <row r="152" spans="6:10" x14ac:dyDescent="0.25">
      <c r="F152" t="s">
        <v>296</v>
      </c>
      <c r="H152" t="s">
        <v>432</v>
      </c>
      <c r="J152" t="s">
        <v>439</v>
      </c>
    </row>
    <row r="153" spans="6:10" x14ac:dyDescent="0.25">
      <c r="F153" t="s">
        <v>330</v>
      </c>
      <c r="H153" t="s">
        <v>433</v>
      </c>
      <c r="J153" t="s">
        <v>425</v>
      </c>
    </row>
    <row r="154" spans="6:10" x14ac:dyDescent="0.25">
      <c r="F154" t="s">
        <v>405</v>
      </c>
      <c r="H154" t="s">
        <v>434</v>
      </c>
      <c r="J154" t="s">
        <v>428</v>
      </c>
    </row>
    <row r="155" spans="6:10" x14ac:dyDescent="0.25">
      <c r="F155" t="s">
        <v>150</v>
      </c>
      <c r="H155" t="s">
        <v>431</v>
      </c>
      <c r="J155" t="s">
        <v>405</v>
      </c>
    </row>
    <row r="156" spans="6:10" x14ac:dyDescent="0.25">
      <c r="F156" t="s">
        <v>111</v>
      </c>
      <c r="H156" t="s">
        <v>431</v>
      </c>
      <c r="J156" t="s">
        <v>399</v>
      </c>
    </row>
    <row r="157" spans="6:10" x14ac:dyDescent="0.25">
      <c r="F157" t="s">
        <v>297</v>
      </c>
      <c r="H157" t="s">
        <v>432</v>
      </c>
      <c r="J157" t="s">
        <v>439</v>
      </c>
    </row>
    <row r="158" spans="6:10" x14ac:dyDescent="0.25">
      <c r="F158" t="s">
        <v>182</v>
      </c>
      <c r="H158" t="s">
        <v>431</v>
      </c>
      <c r="J158" t="s">
        <v>408</v>
      </c>
    </row>
    <row r="159" spans="6:10" x14ac:dyDescent="0.25">
      <c r="F159" t="s">
        <v>252</v>
      </c>
      <c r="H159" t="s">
        <v>431</v>
      </c>
      <c r="J159" t="s">
        <v>420</v>
      </c>
    </row>
    <row r="160" spans="6:10" x14ac:dyDescent="0.25">
      <c r="F160" t="s">
        <v>298</v>
      </c>
      <c r="H160" t="s">
        <v>432</v>
      </c>
      <c r="J160" t="s">
        <v>439</v>
      </c>
    </row>
    <row r="161" spans="6:10" x14ac:dyDescent="0.25">
      <c r="F161" t="s">
        <v>98</v>
      </c>
      <c r="H161" t="s">
        <v>431</v>
      </c>
      <c r="J161" t="s">
        <v>397</v>
      </c>
    </row>
    <row r="162" spans="6:10" x14ac:dyDescent="0.25">
      <c r="F162" t="s">
        <v>170</v>
      </c>
      <c r="H162" t="s">
        <v>431</v>
      </c>
      <c r="J162" t="s">
        <v>407</v>
      </c>
    </row>
    <row r="163" spans="6:10" x14ac:dyDescent="0.25">
      <c r="F163" t="s">
        <v>268</v>
      </c>
      <c r="H163" t="s">
        <v>431</v>
      </c>
      <c r="J163" t="s">
        <v>417</v>
      </c>
    </row>
    <row r="164" spans="6:10" x14ac:dyDescent="0.25">
      <c r="F164" t="s">
        <v>379</v>
      </c>
      <c r="H164" t="s">
        <v>433</v>
      </c>
      <c r="J164" t="s">
        <v>440</v>
      </c>
    </row>
    <row r="165" spans="6:10" x14ac:dyDescent="0.25">
      <c r="F165" t="s">
        <v>347</v>
      </c>
      <c r="H165" t="s">
        <v>433</v>
      </c>
      <c r="J165" t="s">
        <v>429</v>
      </c>
    </row>
    <row r="166" spans="6:10" x14ac:dyDescent="0.25">
      <c r="F166" t="s">
        <v>359</v>
      </c>
      <c r="H166" t="s">
        <v>433</v>
      </c>
      <c r="J166" t="s">
        <v>427</v>
      </c>
    </row>
    <row r="167" spans="6:10" x14ac:dyDescent="0.25">
      <c r="F167" t="s">
        <v>299</v>
      </c>
      <c r="H167" t="s">
        <v>432</v>
      </c>
      <c r="J167" t="s">
        <v>439</v>
      </c>
    </row>
    <row r="168" spans="6:10" x14ac:dyDescent="0.25">
      <c r="F168" t="s">
        <v>312</v>
      </c>
      <c r="H168" t="s">
        <v>432</v>
      </c>
      <c r="J168" t="s">
        <v>439</v>
      </c>
    </row>
    <row r="169" spans="6:10" x14ac:dyDescent="0.25">
      <c r="F169" t="s">
        <v>406</v>
      </c>
      <c r="H169" t="s">
        <v>434</v>
      </c>
      <c r="J169" t="s">
        <v>429</v>
      </c>
    </row>
    <row r="170" spans="6:10" x14ac:dyDescent="0.25">
      <c r="F170" t="s">
        <v>200</v>
      </c>
      <c r="H170" t="s">
        <v>431</v>
      </c>
      <c r="J170" t="s">
        <v>411</v>
      </c>
    </row>
    <row r="171" spans="6:10" x14ac:dyDescent="0.25">
      <c r="F171" t="s">
        <v>194</v>
      </c>
      <c r="H171" t="s">
        <v>431</v>
      </c>
      <c r="J171" t="s">
        <v>410</v>
      </c>
    </row>
    <row r="172" spans="6:10" x14ac:dyDescent="0.25">
      <c r="F172" t="s">
        <v>371</v>
      </c>
      <c r="H172" t="s">
        <v>433</v>
      </c>
      <c r="J172" t="s">
        <v>423</v>
      </c>
    </row>
    <row r="173" spans="6:10" x14ac:dyDescent="0.25">
      <c r="F173" t="s">
        <v>300</v>
      </c>
      <c r="H173" t="s">
        <v>432</v>
      </c>
      <c r="J173" t="s">
        <v>439</v>
      </c>
    </row>
    <row r="174" spans="6:10" x14ac:dyDescent="0.25">
      <c r="F174" t="s">
        <v>77</v>
      </c>
      <c r="H174" t="s">
        <v>430</v>
      </c>
      <c r="J174" t="s">
        <v>423</v>
      </c>
    </row>
    <row r="175" spans="6:10" x14ac:dyDescent="0.25">
      <c r="F175" t="s">
        <v>62</v>
      </c>
      <c r="H175" t="s">
        <v>430</v>
      </c>
      <c r="J175" t="s">
        <v>422</v>
      </c>
    </row>
    <row r="176" spans="6:10" x14ac:dyDescent="0.25">
      <c r="F176" t="s">
        <v>301</v>
      </c>
      <c r="H176" t="s">
        <v>432</v>
      </c>
      <c r="J176" t="s">
        <v>439</v>
      </c>
    </row>
    <row r="177" spans="6:10" x14ac:dyDescent="0.25">
      <c r="F177" t="s">
        <v>407</v>
      </c>
      <c r="H177" t="s">
        <v>434</v>
      </c>
      <c r="J177" t="s">
        <v>422</v>
      </c>
    </row>
    <row r="178" spans="6:10" x14ac:dyDescent="0.25">
      <c r="F178" t="s">
        <v>171</v>
      </c>
      <c r="H178" t="s">
        <v>431</v>
      </c>
      <c r="J178" t="s">
        <v>407</v>
      </c>
    </row>
    <row r="179" spans="6:10" x14ac:dyDescent="0.25">
      <c r="F179" t="s">
        <v>78</v>
      </c>
      <c r="H179" t="s">
        <v>430</v>
      </c>
      <c r="J179" t="s">
        <v>423</v>
      </c>
    </row>
    <row r="180" spans="6:10" x14ac:dyDescent="0.25">
      <c r="F180" t="s">
        <v>369</v>
      </c>
      <c r="H180" t="s">
        <v>433</v>
      </c>
      <c r="J180" t="s">
        <v>426</v>
      </c>
    </row>
    <row r="181" spans="6:10" x14ac:dyDescent="0.25">
      <c r="F181" t="s">
        <v>408</v>
      </c>
      <c r="H181" t="s">
        <v>434</v>
      </c>
      <c r="J181" t="s">
        <v>426</v>
      </c>
    </row>
    <row r="182" spans="6:10" x14ac:dyDescent="0.25">
      <c r="F182" t="s">
        <v>121</v>
      </c>
      <c r="H182" t="s">
        <v>431</v>
      </c>
      <c r="J182" t="s">
        <v>401</v>
      </c>
    </row>
    <row r="183" spans="6:10" x14ac:dyDescent="0.25">
      <c r="F183" t="s">
        <v>302</v>
      </c>
      <c r="H183" t="s">
        <v>432</v>
      </c>
      <c r="J183" t="s">
        <v>439</v>
      </c>
    </row>
    <row r="184" spans="6:10" x14ac:dyDescent="0.25">
      <c r="F184" t="s">
        <v>229</v>
      </c>
      <c r="H184" t="s">
        <v>431</v>
      </c>
      <c r="J184" t="s">
        <v>416</v>
      </c>
    </row>
    <row r="185" spans="6:10" x14ac:dyDescent="0.25">
      <c r="F185" t="s">
        <v>275</v>
      </c>
      <c r="H185" t="s">
        <v>431</v>
      </c>
      <c r="J185" t="s">
        <v>409</v>
      </c>
    </row>
    <row r="186" spans="6:10" x14ac:dyDescent="0.25">
      <c r="F186" t="s">
        <v>409</v>
      </c>
      <c r="H186" t="s">
        <v>434</v>
      </c>
      <c r="J186" t="s">
        <v>426</v>
      </c>
    </row>
    <row r="187" spans="6:10" x14ac:dyDescent="0.25">
      <c r="F187" t="s">
        <v>84</v>
      </c>
      <c r="H187" t="s">
        <v>430</v>
      </c>
      <c r="J187" t="s">
        <v>422</v>
      </c>
    </row>
    <row r="188" spans="6:10" x14ac:dyDescent="0.25">
      <c r="F188" t="s">
        <v>363</v>
      </c>
      <c r="H188" t="s">
        <v>433</v>
      </c>
      <c r="J188" t="s">
        <v>428</v>
      </c>
    </row>
    <row r="189" spans="6:10" x14ac:dyDescent="0.25">
      <c r="F189" t="s">
        <v>160</v>
      </c>
      <c r="H189" t="s">
        <v>431</v>
      </c>
      <c r="J189" t="s">
        <v>406</v>
      </c>
    </row>
    <row r="190" spans="6:10" x14ac:dyDescent="0.25">
      <c r="F190" t="s">
        <v>131</v>
      </c>
      <c r="H190" t="s">
        <v>431</v>
      </c>
      <c r="J190" t="s">
        <v>402</v>
      </c>
    </row>
    <row r="191" spans="6:10" x14ac:dyDescent="0.25">
      <c r="F191" t="s">
        <v>255</v>
      </c>
      <c r="H191" t="s">
        <v>431</v>
      </c>
      <c r="J191" t="s">
        <v>421</v>
      </c>
    </row>
    <row r="192" spans="6:10" x14ac:dyDescent="0.25">
      <c r="F192" t="s">
        <v>57</v>
      </c>
      <c r="H192" t="s">
        <v>430</v>
      </c>
      <c r="J192" t="s">
        <v>422</v>
      </c>
    </row>
    <row r="193" spans="6:10" x14ac:dyDescent="0.25">
      <c r="F193" t="s">
        <v>215</v>
      </c>
      <c r="H193" t="s">
        <v>431</v>
      </c>
      <c r="J193" t="s">
        <v>413</v>
      </c>
    </row>
    <row r="194" spans="6:10" x14ac:dyDescent="0.25">
      <c r="F194" t="s">
        <v>339</v>
      </c>
      <c r="H194" t="s">
        <v>433</v>
      </c>
      <c r="J194" t="s">
        <v>429</v>
      </c>
    </row>
    <row r="195" spans="6:10" x14ac:dyDescent="0.25">
      <c r="F195" t="s">
        <v>183</v>
      </c>
      <c r="H195" t="s">
        <v>431</v>
      </c>
      <c r="J195" t="s">
        <v>408</v>
      </c>
    </row>
    <row r="196" spans="6:10" x14ac:dyDescent="0.25">
      <c r="F196" t="s">
        <v>223</v>
      </c>
      <c r="H196" t="s">
        <v>431</v>
      </c>
      <c r="J196" t="s">
        <v>415</v>
      </c>
    </row>
    <row r="197" spans="6:10" x14ac:dyDescent="0.25">
      <c r="F197" t="s">
        <v>390</v>
      </c>
      <c r="H197" t="s">
        <v>433</v>
      </c>
      <c r="J197" t="s">
        <v>440</v>
      </c>
    </row>
    <row r="198" spans="6:10" x14ac:dyDescent="0.25">
      <c r="F198" t="s">
        <v>303</v>
      </c>
      <c r="H198" t="s">
        <v>432</v>
      </c>
      <c r="J198" t="s">
        <v>439</v>
      </c>
    </row>
    <row r="199" spans="6:10" x14ac:dyDescent="0.25">
      <c r="F199" t="s">
        <v>115</v>
      </c>
      <c r="H199" t="s">
        <v>431</v>
      </c>
      <c r="J199" t="s">
        <v>400</v>
      </c>
    </row>
    <row r="200" spans="6:10" x14ac:dyDescent="0.25">
      <c r="F200" t="s">
        <v>236</v>
      </c>
      <c r="H200" t="s">
        <v>431</v>
      </c>
      <c r="J200" t="s">
        <v>417</v>
      </c>
    </row>
    <row r="201" spans="6:10" x14ac:dyDescent="0.25">
      <c r="F201" t="s">
        <v>253</v>
      </c>
      <c r="H201" t="s">
        <v>431</v>
      </c>
      <c r="J201" t="s">
        <v>420</v>
      </c>
    </row>
    <row r="202" spans="6:10" x14ac:dyDescent="0.25">
      <c r="F202" t="s">
        <v>318</v>
      </c>
      <c r="H202" t="s">
        <v>433</v>
      </c>
      <c r="J202" t="s">
        <v>424</v>
      </c>
    </row>
    <row r="203" spans="6:10" x14ac:dyDescent="0.25">
      <c r="F203" t="s">
        <v>345</v>
      </c>
      <c r="H203" t="s">
        <v>433</v>
      </c>
      <c r="J203" t="s">
        <v>429</v>
      </c>
    </row>
    <row r="204" spans="6:10" x14ac:dyDescent="0.25">
      <c r="F204" t="s">
        <v>240</v>
      </c>
      <c r="H204" t="s">
        <v>431</v>
      </c>
      <c r="J204" t="s">
        <v>418</v>
      </c>
    </row>
    <row r="205" spans="6:10" x14ac:dyDescent="0.25">
      <c r="F205" t="s">
        <v>381</v>
      </c>
      <c r="H205" t="s">
        <v>433</v>
      </c>
      <c r="J205" t="s">
        <v>440</v>
      </c>
    </row>
    <row r="206" spans="6:10" x14ac:dyDescent="0.25">
      <c r="F206" t="s">
        <v>386</v>
      </c>
      <c r="H206" t="s">
        <v>433</v>
      </c>
      <c r="J206" t="s">
        <v>440</v>
      </c>
    </row>
    <row r="207" spans="6:10" x14ac:dyDescent="0.25">
      <c r="F207" t="s">
        <v>145</v>
      </c>
      <c r="H207" t="s">
        <v>431</v>
      </c>
      <c r="J207" t="s">
        <v>404</v>
      </c>
    </row>
    <row r="208" spans="6:10" x14ac:dyDescent="0.25">
      <c r="F208" t="s">
        <v>216</v>
      </c>
      <c r="H208" t="s">
        <v>431</v>
      </c>
      <c r="J208" t="s">
        <v>413</v>
      </c>
    </row>
    <row r="209" spans="6:10" x14ac:dyDescent="0.25">
      <c r="F209" t="s">
        <v>70</v>
      </c>
      <c r="H209" t="s">
        <v>430</v>
      </c>
      <c r="J209" t="s">
        <v>424</v>
      </c>
    </row>
    <row r="210" spans="6:10" x14ac:dyDescent="0.25">
      <c r="F210" t="s">
        <v>230</v>
      </c>
      <c r="H210" t="s">
        <v>431</v>
      </c>
      <c r="J210" t="s">
        <v>416</v>
      </c>
    </row>
    <row r="211" spans="6:10" x14ac:dyDescent="0.25">
      <c r="F211" t="s">
        <v>304</v>
      </c>
      <c r="H211" t="s">
        <v>432</v>
      </c>
      <c r="J211" t="s">
        <v>439</v>
      </c>
    </row>
    <row r="212" spans="6:10" x14ac:dyDescent="0.25">
      <c r="F212" t="s">
        <v>388</v>
      </c>
      <c r="H212" t="s">
        <v>433</v>
      </c>
      <c r="J212" t="s">
        <v>440</v>
      </c>
    </row>
    <row r="213" spans="6:10" x14ac:dyDescent="0.25">
      <c r="F213" t="s">
        <v>410</v>
      </c>
      <c r="H213" t="s">
        <v>434</v>
      </c>
      <c r="J213" t="s">
        <v>428</v>
      </c>
    </row>
    <row r="214" spans="6:10" x14ac:dyDescent="0.25">
      <c r="F214" t="s">
        <v>116</v>
      </c>
      <c r="H214" t="s">
        <v>431</v>
      </c>
      <c r="J214" t="s">
        <v>400</v>
      </c>
    </row>
    <row r="215" spans="6:10" x14ac:dyDescent="0.25">
      <c r="F215" t="s">
        <v>424</v>
      </c>
      <c r="H215" t="s">
        <v>435</v>
      </c>
      <c r="J215" t="s">
        <v>441</v>
      </c>
    </row>
    <row r="216" spans="6:10" x14ac:dyDescent="0.25">
      <c r="F216" t="s">
        <v>112</v>
      </c>
      <c r="H216" t="s">
        <v>431</v>
      </c>
      <c r="J216" t="s">
        <v>399</v>
      </c>
    </row>
    <row r="217" spans="6:10" x14ac:dyDescent="0.25">
      <c r="F217" t="s">
        <v>326</v>
      </c>
      <c r="H217" t="s">
        <v>433</v>
      </c>
      <c r="J217" t="s">
        <v>423</v>
      </c>
    </row>
    <row r="218" spans="6:10" x14ac:dyDescent="0.25">
      <c r="F218" t="s">
        <v>151</v>
      </c>
      <c r="H218" t="s">
        <v>431</v>
      </c>
      <c r="J218" t="s">
        <v>405</v>
      </c>
    </row>
    <row r="219" spans="6:10" x14ac:dyDescent="0.25">
      <c r="F219" t="s">
        <v>187</v>
      </c>
      <c r="H219" t="s">
        <v>431</v>
      </c>
      <c r="J219" t="s">
        <v>409</v>
      </c>
    </row>
    <row r="220" spans="6:10" x14ac:dyDescent="0.25">
      <c r="F220" t="s">
        <v>327</v>
      </c>
      <c r="H220" t="s">
        <v>433</v>
      </c>
      <c r="J220" t="s">
        <v>423</v>
      </c>
    </row>
    <row r="221" spans="6:10" x14ac:dyDescent="0.25">
      <c r="F221" t="s">
        <v>195</v>
      </c>
      <c r="H221" t="s">
        <v>431</v>
      </c>
      <c r="J221" t="s">
        <v>410</v>
      </c>
    </row>
    <row r="222" spans="6:10" x14ac:dyDescent="0.25">
      <c r="F222" t="s">
        <v>333</v>
      </c>
      <c r="H222" t="s">
        <v>433</v>
      </c>
      <c r="J222" t="s">
        <v>427</v>
      </c>
    </row>
    <row r="223" spans="6:10" x14ac:dyDescent="0.25">
      <c r="F223" t="s">
        <v>86</v>
      </c>
      <c r="H223" t="s">
        <v>430</v>
      </c>
      <c r="J223" t="s">
        <v>424</v>
      </c>
    </row>
    <row r="224" spans="6:10" x14ac:dyDescent="0.25">
      <c r="F224" t="s">
        <v>245</v>
      </c>
      <c r="H224" t="s">
        <v>431</v>
      </c>
      <c r="J224" t="s">
        <v>419</v>
      </c>
    </row>
    <row r="225" spans="6:10" x14ac:dyDescent="0.25">
      <c r="F225" t="s">
        <v>422</v>
      </c>
      <c r="H225" t="s">
        <v>435</v>
      </c>
      <c r="J225" t="s">
        <v>441</v>
      </c>
    </row>
    <row r="226" spans="6:10" x14ac:dyDescent="0.25">
      <c r="F226" t="s">
        <v>184</v>
      </c>
      <c r="H226" t="s">
        <v>431</v>
      </c>
      <c r="J226" t="s">
        <v>408</v>
      </c>
    </row>
    <row r="227" spans="6:10" x14ac:dyDescent="0.25">
      <c r="F227" t="s">
        <v>412</v>
      </c>
      <c r="H227" t="s">
        <v>434</v>
      </c>
      <c r="J227" t="s">
        <v>423</v>
      </c>
    </row>
    <row r="228" spans="6:10" x14ac:dyDescent="0.25">
      <c r="F228" t="s">
        <v>201</v>
      </c>
      <c r="H228" t="s">
        <v>431</v>
      </c>
      <c r="J228" t="s">
        <v>411</v>
      </c>
    </row>
    <row r="229" spans="6:10" x14ac:dyDescent="0.25">
      <c r="F229" t="s">
        <v>411</v>
      </c>
      <c r="H229" t="s">
        <v>434</v>
      </c>
      <c r="J229" t="s">
        <v>426</v>
      </c>
    </row>
    <row r="230" spans="6:10" x14ac:dyDescent="0.25">
      <c r="F230" t="s">
        <v>351</v>
      </c>
      <c r="H230" t="s">
        <v>433</v>
      </c>
      <c r="J230" t="s">
        <v>424</v>
      </c>
    </row>
    <row r="231" spans="6:10" x14ac:dyDescent="0.25">
      <c r="F231" t="s">
        <v>282</v>
      </c>
      <c r="H231" t="s">
        <v>431</v>
      </c>
      <c r="J231" t="s">
        <v>410</v>
      </c>
    </row>
    <row r="232" spans="6:10" x14ac:dyDescent="0.25">
      <c r="F232" t="s">
        <v>372</v>
      </c>
      <c r="H232" t="s">
        <v>433</v>
      </c>
      <c r="J232" t="s">
        <v>426</v>
      </c>
    </row>
    <row r="233" spans="6:10" x14ac:dyDescent="0.25">
      <c r="F233" t="s">
        <v>413</v>
      </c>
      <c r="H233" t="s">
        <v>434</v>
      </c>
      <c r="J233" t="s">
        <v>426</v>
      </c>
    </row>
    <row r="234" spans="6:10" x14ac:dyDescent="0.25">
      <c r="F234" t="s">
        <v>271</v>
      </c>
      <c r="H234" t="s">
        <v>431</v>
      </c>
      <c r="J234" t="s">
        <v>419</v>
      </c>
    </row>
    <row r="235" spans="6:10" x14ac:dyDescent="0.25">
      <c r="F235" t="s">
        <v>266</v>
      </c>
      <c r="H235" t="s">
        <v>431</v>
      </c>
      <c r="J235" t="s">
        <v>408</v>
      </c>
    </row>
    <row r="236" spans="6:10" x14ac:dyDescent="0.25">
      <c r="F236" t="s">
        <v>58</v>
      </c>
      <c r="H236" t="s">
        <v>430</v>
      </c>
      <c r="J236" t="s">
        <v>422</v>
      </c>
    </row>
    <row r="237" spans="6:10" x14ac:dyDescent="0.25">
      <c r="F237" t="s">
        <v>219</v>
      </c>
      <c r="H237" t="s">
        <v>431</v>
      </c>
      <c r="J237" t="s">
        <v>414</v>
      </c>
    </row>
    <row r="238" spans="6:10" x14ac:dyDescent="0.25">
      <c r="F238" t="s">
        <v>414</v>
      </c>
      <c r="H238" t="s">
        <v>434</v>
      </c>
      <c r="J238" t="s">
        <v>429</v>
      </c>
    </row>
    <row r="239" spans="6:10" x14ac:dyDescent="0.25">
      <c r="F239" t="s">
        <v>380</v>
      </c>
      <c r="H239" t="s">
        <v>433</v>
      </c>
      <c r="J239" t="s">
        <v>440</v>
      </c>
    </row>
    <row r="240" spans="6:10" x14ac:dyDescent="0.25">
      <c r="F240" t="s">
        <v>172</v>
      </c>
      <c r="H240" t="s">
        <v>431</v>
      </c>
      <c r="J240" t="s">
        <v>407</v>
      </c>
    </row>
    <row r="241" spans="6:10" x14ac:dyDescent="0.25">
      <c r="F241" t="s">
        <v>337</v>
      </c>
      <c r="H241" t="s">
        <v>433</v>
      </c>
      <c r="J241" t="s">
        <v>428</v>
      </c>
    </row>
    <row r="242" spans="6:10" x14ac:dyDescent="0.25">
      <c r="F242" t="s">
        <v>362</v>
      </c>
      <c r="H242" t="s">
        <v>433</v>
      </c>
      <c r="J242" t="s">
        <v>427</v>
      </c>
    </row>
    <row r="243" spans="6:10" x14ac:dyDescent="0.25">
      <c r="F243" t="s">
        <v>366</v>
      </c>
      <c r="H243" t="s">
        <v>433</v>
      </c>
      <c r="J243" t="s">
        <v>429</v>
      </c>
    </row>
    <row r="244" spans="6:10" x14ac:dyDescent="0.25">
      <c r="F244" t="s">
        <v>374</v>
      </c>
      <c r="H244" t="s">
        <v>433</v>
      </c>
      <c r="J244" t="s">
        <v>440</v>
      </c>
    </row>
    <row r="245" spans="6:10" x14ac:dyDescent="0.25">
      <c r="F245" t="s">
        <v>173</v>
      </c>
      <c r="H245" t="s">
        <v>431</v>
      </c>
      <c r="J245" t="s">
        <v>407</v>
      </c>
    </row>
    <row r="246" spans="6:10" x14ac:dyDescent="0.25">
      <c r="F246" t="s">
        <v>365</v>
      </c>
      <c r="H246" t="s">
        <v>433</v>
      </c>
      <c r="J246" t="s">
        <v>429</v>
      </c>
    </row>
    <row r="247" spans="6:10" x14ac:dyDescent="0.25">
      <c r="F247" t="s">
        <v>315</v>
      </c>
      <c r="H247" t="s">
        <v>432</v>
      </c>
      <c r="J247" t="s">
        <v>439</v>
      </c>
    </row>
    <row r="248" spans="6:10" x14ac:dyDescent="0.25">
      <c r="F248" t="s">
        <v>319</v>
      </c>
      <c r="H248" t="s">
        <v>433</v>
      </c>
      <c r="J248" t="s">
        <v>424</v>
      </c>
    </row>
    <row r="249" spans="6:10" x14ac:dyDescent="0.25">
      <c r="F249" t="s">
        <v>256</v>
      </c>
      <c r="H249" t="s">
        <v>431</v>
      </c>
      <c r="J249" t="s">
        <v>421</v>
      </c>
    </row>
    <row r="250" spans="6:10" x14ac:dyDescent="0.25">
      <c r="F250" t="s">
        <v>241</v>
      </c>
      <c r="H250" t="s">
        <v>431</v>
      </c>
      <c r="J250" t="s">
        <v>418</v>
      </c>
    </row>
    <row r="251" spans="6:10" x14ac:dyDescent="0.25">
      <c r="F251" t="s">
        <v>385</v>
      </c>
      <c r="H251" t="s">
        <v>433</v>
      </c>
      <c r="J251" t="s">
        <v>440</v>
      </c>
    </row>
    <row r="252" spans="6:10" x14ac:dyDescent="0.25">
      <c r="F252" t="s">
        <v>174</v>
      </c>
      <c r="H252" t="s">
        <v>431</v>
      </c>
      <c r="J252" t="s">
        <v>407</v>
      </c>
    </row>
    <row r="253" spans="6:10" x14ac:dyDescent="0.25">
      <c r="F253" t="s">
        <v>305</v>
      </c>
      <c r="H253" t="s">
        <v>432</v>
      </c>
      <c r="J253" t="s">
        <v>439</v>
      </c>
    </row>
    <row r="254" spans="6:10" x14ac:dyDescent="0.25">
      <c r="F254" t="s">
        <v>207</v>
      </c>
      <c r="H254" t="s">
        <v>431</v>
      </c>
      <c r="J254" t="s">
        <v>412</v>
      </c>
    </row>
    <row r="255" spans="6:10" x14ac:dyDescent="0.25">
      <c r="F255" t="s">
        <v>81</v>
      </c>
      <c r="H255" t="s">
        <v>430</v>
      </c>
      <c r="J255" t="s">
        <v>422</v>
      </c>
    </row>
    <row r="256" spans="6:10" x14ac:dyDescent="0.25">
      <c r="F256" t="s">
        <v>132</v>
      </c>
      <c r="H256" t="s">
        <v>431</v>
      </c>
      <c r="J256" t="s">
        <v>402</v>
      </c>
    </row>
    <row r="257" spans="6:10" x14ac:dyDescent="0.25">
      <c r="F257" t="s">
        <v>175</v>
      </c>
      <c r="H257" t="s">
        <v>431</v>
      </c>
      <c r="J257" t="s">
        <v>407</v>
      </c>
    </row>
    <row r="258" spans="6:10" x14ac:dyDescent="0.25">
      <c r="F258" t="s">
        <v>122</v>
      </c>
      <c r="H258" t="s">
        <v>431</v>
      </c>
      <c r="J258" t="s">
        <v>401</v>
      </c>
    </row>
    <row r="259" spans="6:10" x14ac:dyDescent="0.25">
      <c r="F259" t="s">
        <v>67</v>
      </c>
      <c r="H259" t="s">
        <v>430</v>
      </c>
      <c r="J259" t="s">
        <v>423</v>
      </c>
    </row>
    <row r="260" spans="6:10" x14ac:dyDescent="0.25">
      <c r="F260" t="s">
        <v>246</v>
      </c>
      <c r="H260" t="s">
        <v>431</v>
      </c>
      <c r="J260" t="s">
        <v>419</v>
      </c>
    </row>
    <row r="261" spans="6:10" x14ac:dyDescent="0.25">
      <c r="F261" t="s">
        <v>281</v>
      </c>
      <c r="H261" t="s">
        <v>431</v>
      </c>
      <c r="J261" t="s">
        <v>418</v>
      </c>
    </row>
    <row r="262" spans="6:10" x14ac:dyDescent="0.25">
      <c r="F262" t="s">
        <v>217</v>
      </c>
      <c r="H262" t="s">
        <v>431</v>
      </c>
      <c r="J262" t="s">
        <v>413</v>
      </c>
    </row>
    <row r="263" spans="6:10" x14ac:dyDescent="0.25">
      <c r="F263" t="s">
        <v>273</v>
      </c>
      <c r="H263" t="s">
        <v>431</v>
      </c>
      <c r="J263" t="s">
        <v>404</v>
      </c>
    </row>
    <row r="264" spans="6:10" x14ac:dyDescent="0.25">
      <c r="F264" t="s">
        <v>329</v>
      </c>
      <c r="H264" t="s">
        <v>433</v>
      </c>
      <c r="J264" t="s">
        <v>426</v>
      </c>
    </row>
    <row r="265" spans="6:10" x14ac:dyDescent="0.25">
      <c r="F265" t="s">
        <v>208</v>
      </c>
      <c r="H265" t="s">
        <v>431</v>
      </c>
      <c r="J265" t="s">
        <v>412</v>
      </c>
    </row>
    <row r="266" spans="6:10" x14ac:dyDescent="0.25">
      <c r="F266" t="s">
        <v>82</v>
      </c>
      <c r="H266" t="s">
        <v>430</v>
      </c>
      <c r="J266" t="s">
        <v>422</v>
      </c>
    </row>
    <row r="267" spans="6:10" x14ac:dyDescent="0.25">
      <c r="F267" t="s">
        <v>89</v>
      </c>
      <c r="H267" t="s">
        <v>430</v>
      </c>
      <c r="J267" t="s">
        <v>425</v>
      </c>
    </row>
    <row r="268" spans="6:10" x14ac:dyDescent="0.25">
      <c r="F268" t="s">
        <v>209</v>
      </c>
      <c r="H268" t="s">
        <v>431</v>
      </c>
      <c r="J268" t="s">
        <v>412</v>
      </c>
    </row>
    <row r="269" spans="6:10" x14ac:dyDescent="0.25">
      <c r="F269" t="s">
        <v>224</v>
      </c>
      <c r="H269" t="s">
        <v>431</v>
      </c>
      <c r="J269" t="s">
        <v>415</v>
      </c>
    </row>
    <row r="270" spans="6:10" x14ac:dyDescent="0.25">
      <c r="F270" t="s">
        <v>64</v>
      </c>
      <c r="H270" t="s">
        <v>430</v>
      </c>
      <c r="J270" t="s">
        <v>422</v>
      </c>
    </row>
    <row r="271" spans="6:10" x14ac:dyDescent="0.25">
      <c r="F271" t="s">
        <v>210</v>
      </c>
      <c r="H271" t="s">
        <v>431</v>
      </c>
      <c r="J271" t="s">
        <v>412</v>
      </c>
    </row>
    <row r="272" spans="6:10" x14ac:dyDescent="0.25">
      <c r="F272" t="s">
        <v>161</v>
      </c>
      <c r="H272" t="s">
        <v>431</v>
      </c>
      <c r="J272" t="s">
        <v>406</v>
      </c>
    </row>
    <row r="273" spans="6:10" x14ac:dyDescent="0.25">
      <c r="F273" t="s">
        <v>68</v>
      </c>
      <c r="H273" t="s">
        <v>430</v>
      </c>
      <c r="J273" t="s">
        <v>423</v>
      </c>
    </row>
    <row r="274" spans="6:10" x14ac:dyDescent="0.25">
      <c r="F274" t="s">
        <v>354</v>
      </c>
      <c r="H274" t="s">
        <v>433</v>
      </c>
      <c r="J274" t="s">
        <v>425</v>
      </c>
    </row>
    <row r="275" spans="6:10" x14ac:dyDescent="0.25">
      <c r="F275" t="s">
        <v>342</v>
      </c>
      <c r="H275" t="s">
        <v>433</v>
      </c>
      <c r="J275" t="s">
        <v>429</v>
      </c>
    </row>
    <row r="276" spans="6:10" x14ac:dyDescent="0.25">
      <c r="F276" t="s">
        <v>74</v>
      </c>
      <c r="H276" t="s">
        <v>430</v>
      </c>
      <c r="J276" t="s">
        <v>425</v>
      </c>
    </row>
    <row r="277" spans="6:10" x14ac:dyDescent="0.25">
      <c r="F277" t="s">
        <v>415</v>
      </c>
      <c r="H277" t="s">
        <v>434</v>
      </c>
      <c r="J277" t="s">
        <v>427</v>
      </c>
    </row>
    <row r="278" spans="6:10" x14ac:dyDescent="0.25">
      <c r="F278" t="s">
        <v>226</v>
      </c>
      <c r="H278" t="s">
        <v>431</v>
      </c>
      <c r="J278" t="s">
        <v>415</v>
      </c>
    </row>
    <row r="279" spans="6:10" x14ac:dyDescent="0.25">
      <c r="F279" t="s">
        <v>94</v>
      </c>
      <c r="H279" t="s">
        <v>431</v>
      </c>
      <c r="J279" t="s">
        <v>396</v>
      </c>
    </row>
    <row r="280" spans="6:10" x14ac:dyDescent="0.25">
      <c r="F280" t="s">
        <v>99</v>
      </c>
      <c r="H280" t="s">
        <v>431</v>
      </c>
      <c r="J280" t="s">
        <v>397</v>
      </c>
    </row>
    <row r="281" spans="6:10" x14ac:dyDescent="0.25">
      <c r="F281" t="s">
        <v>113</v>
      </c>
      <c r="H281" t="s">
        <v>431</v>
      </c>
      <c r="J281" t="s">
        <v>399</v>
      </c>
    </row>
    <row r="282" spans="6:10" x14ac:dyDescent="0.25">
      <c r="F282" t="s">
        <v>429</v>
      </c>
      <c r="H282" t="s">
        <v>435</v>
      </c>
      <c r="J282" t="s">
        <v>441</v>
      </c>
    </row>
    <row r="283" spans="6:10" x14ac:dyDescent="0.25">
      <c r="F283" t="s">
        <v>334</v>
      </c>
      <c r="H283" t="s">
        <v>433</v>
      </c>
      <c r="J283" t="s">
        <v>427</v>
      </c>
    </row>
    <row r="284" spans="6:10" x14ac:dyDescent="0.25">
      <c r="F284" t="s">
        <v>117</v>
      </c>
      <c r="H284" t="s">
        <v>431</v>
      </c>
      <c r="J284" t="s">
        <v>400</v>
      </c>
    </row>
    <row r="285" spans="6:10" x14ac:dyDescent="0.25">
      <c r="F285" t="s">
        <v>188</v>
      </c>
      <c r="H285" t="s">
        <v>431</v>
      </c>
      <c r="J285" t="s">
        <v>409</v>
      </c>
    </row>
    <row r="286" spans="6:10" x14ac:dyDescent="0.25">
      <c r="F286" t="s">
        <v>189</v>
      </c>
      <c r="H286" t="s">
        <v>431</v>
      </c>
      <c r="J286" t="s">
        <v>409</v>
      </c>
    </row>
    <row r="287" spans="6:10" x14ac:dyDescent="0.25">
      <c r="F287" t="s">
        <v>105</v>
      </c>
      <c r="H287" t="s">
        <v>431</v>
      </c>
      <c r="J287" t="s">
        <v>398</v>
      </c>
    </row>
    <row r="288" spans="6:10" x14ac:dyDescent="0.25">
      <c r="F288" t="s">
        <v>196</v>
      </c>
      <c r="H288" t="s">
        <v>431</v>
      </c>
      <c r="J288" t="s">
        <v>410</v>
      </c>
    </row>
    <row r="289" spans="6:10" x14ac:dyDescent="0.25">
      <c r="F289" t="s">
        <v>202</v>
      </c>
      <c r="H289" t="s">
        <v>431</v>
      </c>
      <c r="J289" t="s">
        <v>411</v>
      </c>
    </row>
    <row r="290" spans="6:10" x14ac:dyDescent="0.25">
      <c r="F290" t="s">
        <v>220</v>
      </c>
      <c r="H290" t="s">
        <v>431</v>
      </c>
      <c r="J290" t="s">
        <v>414</v>
      </c>
    </row>
    <row r="291" spans="6:10" x14ac:dyDescent="0.25">
      <c r="F291" t="s">
        <v>176</v>
      </c>
      <c r="H291" t="s">
        <v>431</v>
      </c>
      <c r="J291" t="s">
        <v>407</v>
      </c>
    </row>
    <row r="292" spans="6:10" x14ac:dyDescent="0.25">
      <c r="F292" t="s">
        <v>225</v>
      </c>
      <c r="H292" t="s">
        <v>431</v>
      </c>
      <c r="J292" t="s">
        <v>415</v>
      </c>
    </row>
    <row r="293" spans="6:10" x14ac:dyDescent="0.25">
      <c r="F293" t="s">
        <v>231</v>
      </c>
      <c r="H293" t="s">
        <v>431</v>
      </c>
      <c r="J293" t="s">
        <v>416</v>
      </c>
    </row>
    <row r="294" spans="6:10" x14ac:dyDescent="0.25">
      <c r="F294" t="s">
        <v>87</v>
      </c>
      <c r="H294" t="s">
        <v>430</v>
      </c>
      <c r="J294" t="s">
        <v>424</v>
      </c>
    </row>
    <row r="295" spans="6:10" x14ac:dyDescent="0.25">
      <c r="F295" t="s">
        <v>427</v>
      </c>
      <c r="H295" t="s">
        <v>435</v>
      </c>
      <c r="J295" t="s">
        <v>441</v>
      </c>
    </row>
    <row r="296" spans="6:10" x14ac:dyDescent="0.25">
      <c r="F296" t="s">
        <v>367</v>
      </c>
      <c r="H296" t="s">
        <v>433</v>
      </c>
      <c r="J296" t="s">
        <v>429</v>
      </c>
    </row>
    <row r="297" spans="6:10" x14ac:dyDescent="0.25">
      <c r="F297" t="s">
        <v>338</v>
      </c>
      <c r="H297" t="s">
        <v>433</v>
      </c>
      <c r="J297" t="s">
        <v>428</v>
      </c>
    </row>
    <row r="298" spans="6:10" x14ac:dyDescent="0.25">
      <c r="F298" t="s">
        <v>313</v>
      </c>
      <c r="H298" t="s">
        <v>432</v>
      </c>
      <c r="J298" t="s">
        <v>439</v>
      </c>
    </row>
    <row r="299" spans="6:10" x14ac:dyDescent="0.25">
      <c r="F299" t="s">
        <v>270</v>
      </c>
      <c r="H299" t="s">
        <v>431</v>
      </c>
      <c r="J299" t="s">
        <v>418</v>
      </c>
    </row>
    <row r="300" spans="6:10" x14ac:dyDescent="0.25">
      <c r="F300" t="s">
        <v>152</v>
      </c>
      <c r="H300" t="s">
        <v>431</v>
      </c>
      <c r="J300" t="s">
        <v>405</v>
      </c>
    </row>
    <row r="301" spans="6:10" x14ac:dyDescent="0.25">
      <c r="F301" t="s">
        <v>63</v>
      </c>
      <c r="H301" t="s">
        <v>430</v>
      </c>
      <c r="J301" t="s">
        <v>422</v>
      </c>
    </row>
    <row r="302" spans="6:10" x14ac:dyDescent="0.25">
      <c r="F302" t="s">
        <v>232</v>
      </c>
      <c r="H302" t="s">
        <v>431</v>
      </c>
      <c r="J302" t="s">
        <v>416</v>
      </c>
    </row>
    <row r="303" spans="6:10" x14ac:dyDescent="0.25">
      <c r="F303" t="s">
        <v>416</v>
      </c>
      <c r="H303" t="s">
        <v>434</v>
      </c>
      <c r="J303" t="s">
        <v>425</v>
      </c>
    </row>
    <row r="304" spans="6:10" x14ac:dyDescent="0.25">
      <c r="F304" t="s">
        <v>233</v>
      </c>
      <c r="H304" t="s">
        <v>431</v>
      </c>
      <c r="J304" t="s">
        <v>416</v>
      </c>
    </row>
    <row r="305" spans="6:10" x14ac:dyDescent="0.25">
      <c r="F305" t="s">
        <v>265</v>
      </c>
      <c r="H305" t="s">
        <v>431</v>
      </c>
      <c r="J305" t="s">
        <v>405</v>
      </c>
    </row>
    <row r="306" spans="6:10" x14ac:dyDescent="0.25">
      <c r="F306" t="s">
        <v>83</v>
      </c>
      <c r="H306" t="s">
        <v>430</v>
      </c>
      <c r="J306" t="s">
        <v>422</v>
      </c>
    </row>
    <row r="307" spans="6:10" x14ac:dyDescent="0.25">
      <c r="F307" t="s">
        <v>320</v>
      </c>
      <c r="H307" t="s">
        <v>433</v>
      </c>
      <c r="J307" t="s">
        <v>424</v>
      </c>
    </row>
    <row r="308" spans="6:10" x14ac:dyDescent="0.25">
      <c r="F308" t="s">
        <v>368</v>
      </c>
      <c r="H308" t="s">
        <v>433</v>
      </c>
      <c r="J308" t="s">
        <v>425</v>
      </c>
    </row>
    <row r="309" spans="6:10" x14ac:dyDescent="0.25">
      <c r="F309" t="s">
        <v>247</v>
      </c>
      <c r="H309" t="s">
        <v>431</v>
      </c>
      <c r="J309" t="s">
        <v>419</v>
      </c>
    </row>
    <row r="310" spans="6:10" x14ac:dyDescent="0.25">
      <c r="F310" t="s">
        <v>139</v>
      </c>
      <c r="H310" t="s">
        <v>431</v>
      </c>
      <c r="J310" t="s">
        <v>403</v>
      </c>
    </row>
    <row r="311" spans="6:10" x14ac:dyDescent="0.25">
      <c r="F311" t="s">
        <v>417</v>
      </c>
      <c r="H311" t="s">
        <v>434</v>
      </c>
      <c r="J311" t="s">
        <v>428</v>
      </c>
    </row>
    <row r="312" spans="6:10" x14ac:dyDescent="0.25">
      <c r="F312" t="s">
        <v>71</v>
      </c>
      <c r="H312" t="s">
        <v>430</v>
      </c>
      <c r="J312" t="s">
        <v>424</v>
      </c>
    </row>
    <row r="313" spans="6:10" x14ac:dyDescent="0.25">
      <c r="F313" t="s">
        <v>418</v>
      </c>
      <c r="H313" t="s">
        <v>434</v>
      </c>
      <c r="J313" t="s">
        <v>429</v>
      </c>
    </row>
    <row r="314" spans="6:10" x14ac:dyDescent="0.25">
      <c r="F314" t="s">
        <v>242</v>
      </c>
      <c r="H314" t="s">
        <v>431</v>
      </c>
      <c r="J314" t="s">
        <v>418</v>
      </c>
    </row>
    <row r="315" spans="6:10" x14ac:dyDescent="0.25">
      <c r="F315" t="s">
        <v>306</v>
      </c>
      <c r="H315" t="s">
        <v>432</v>
      </c>
      <c r="J315" t="s">
        <v>439</v>
      </c>
    </row>
    <row r="316" spans="6:10" x14ac:dyDescent="0.25">
      <c r="F316" t="s">
        <v>163</v>
      </c>
      <c r="H316" t="s">
        <v>431</v>
      </c>
      <c r="J316" t="s">
        <v>406</v>
      </c>
    </row>
    <row r="317" spans="6:10" x14ac:dyDescent="0.25">
      <c r="F317" t="s">
        <v>382</v>
      </c>
      <c r="H317" t="s">
        <v>433</v>
      </c>
      <c r="J317" t="s">
        <v>440</v>
      </c>
    </row>
    <row r="318" spans="6:10" x14ac:dyDescent="0.25">
      <c r="F318" t="s">
        <v>336</v>
      </c>
      <c r="H318" t="s">
        <v>433</v>
      </c>
      <c r="J318" t="s">
        <v>427</v>
      </c>
    </row>
    <row r="319" spans="6:10" x14ac:dyDescent="0.25">
      <c r="F319" t="s">
        <v>59</v>
      </c>
      <c r="H319" t="s">
        <v>430</v>
      </c>
      <c r="J319" t="s">
        <v>422</v>
      </c>
    </row>
    <row r="320" spans="6:10" x14ac:dyDescent="0.25">
      <c r="F320" t="s">
        <v>267</v>
      </c>
      <c r="H320" t="s">
        <v>431</v>
      </c>
      <c r="J320" t="s">
        <v>416</v>
      </c>
    </row>
    <row r="321" spans="6:10" x14ac:dyDescent="0.25">
      <c r="F321" t="s">
        <v>243</v>
      </c>
      <c r="H321" t="s">
        <v>431</v>
      </c>
      <c r="J321" t="s">
        <v>418</v>
      </c>
    </row>
    <row r="322" spans="6:10" x14ac:dyDescent="0.25">
      <c r="F322" t="s">
        <v>118</v>
      </c>
      <c r="H322" t="s">
        <v>431</v>
      </c>
      <c r="J322" t="s">
        <v>400</v>
      </c>
    </row>
    <row r="323" spans="6:10" x14ac:dyDescent="0.25">
      <c r="F323" t="s">
        <v>331</v>
      </c>
      <c r="H323" t="s">
        <v>433</v>
      </c>
      <c r="J323" t="s">
        <v>425</v>
      </c>
    </row>
    <row r="324" spans="6:10" x14ac:dyDescent="0.25">
      <c r="F324" t="s">
        <v>133</v>
      </c>
      <c r="H324" t="s">
        <v>431</v>
      </c>
      <c r="J324" t="s">
        <v>402</v>
      </c>
    </row>
    <row r="325" spans="6:10" x14ac:dyDescent="0.25">
      <c r="F325" t="s">
        <v>146</v>
      </c>
      <c r="H325" t="s">
        <v>431</v>
      </c>
      <c r="J325" t="s">
        <v>404</v>
      </c>
    </row>
    <row r="326" spans="6:10" x14ac:dyDescent="0.25">
      <c r="F326" t="s">
        <v>140</v>
      </c>
      <c r="H326" t="s">
        <v>431</v>
      </c>
      <c r="J326" t="s">
        <v>403</v>
      </c>
    </row>
    <row r="327" spans="6:10" x14ac:dyDescent="0.25">
      <c r="F327" t="s">
        <v>164</v>
      </c>
      <c r="H327" t="s">
        <v>431</v>
      </c>
      <c r="J327" t="s">
        <v>406</v>
      </c>
    </row>
    <row r="328" spans="6:10" x14ac:dyDescent="0.25">
      <c r="F328" t="s">
        <v>153</v>
      </c>
      <c r="H328" t="s">
        <v>431</v>
      </c>
      <c r="J328" t="s">
        <v>405</v>
      </c>
    </row>
    <row r="329" spans="6:10" x14ac:dyDescent="0.25">
      <c r="F329" t="s">
        <v>364</v>
      </c>
      <c r="H329" t="s">
        <v>433</v>
      </c>
      <c r="J329" t="s">
        <v>428</v>
      </c>
    </row>
    <row r="330" spans="6:10" x14ac:dyDescent="0.25">
      <c r="F330" t="s">
        <v>165</v>
      </c>
      <c r="H330" t="s">
        <v>431</v>
      </c>
      <c r="J330" t="s">
        <v>406</v>
      </c>
    </row>
    <row r="331" spans="6:10" x14ac:dyDescent="0.25">
      <c r="F331" t="s">
        <v>335</v>
      </c>
      <c r="H331" t="s">
        <v>433</v>
      </c>
      <c r="J331" t="s">
        <v>427</v>
      </c>
    </row>
    <row r="332" spans="6:10" x14ac:dyDescent="0.25">
      <c r="F332" t="s">
        <v>392</v>
      </c>
      <c r="H332" t="s">
        <v>433</v>
      </c>
      <c r="J332" t="s">
        <v>440</v>
      </c>
    </row>
    <row r="333" spans="6:10" x14ac:dyDescent="0.25">
      <c r="F333" t="s">
        <v>119</v>
      </c>
      <c r="H333" t="s">
        <v>431</v>
      </c>
      <c r="J333" t="s">
        <v>400</v>
      </c>
    </row>
    <row r="334" spans="6:10" x14ac:dyDescent="0.25">
      <c r="F334" t="s">
        <v>310</v>
      </c>
      <c r="H334" t="s">
        <v>432</v>
      </c>
      <c r="J334" t="s">
        <v>439</v>
      </c>
    </row>
    <row r="335" spans="6:10" x14ac:dyDescent="0.25">
      <c r="F335" t="s">
        <v>60</v>
      </c>
      <c r="H335" t="s">
        <v>430</v>
      </c>
      <c r="J335" t="s">
        <v>422</v>
      </c>
    </row>
    <row r="336" spans="6:10" x14ac:dyDescent="0.25">
      <c r="F336" t="s">
        <v>166</v>
      </c>
      <c r="H336" t="s">
        <v>431</v>
      </c>
      <c r="J336" t="s">
        <v>406</v>
      </c>
    </row>
    <row r="337" spans="6:10" x14ac:dyDescent="0.25">
      <c r="F337" t="s">
        <v>134</v>
      </c>
      <c r="H337" t="s">
        <v>431</v>
      </c>
      <c r="J337" t="s">
        <v>402</v>
      </c>
    </row>
    <row r="338" spans="6:10" x14ac:dyDescent="0.25">
      <c r="F338" t="s">
        <v>387</v>
      </c>
      <c r="H338" t="s">
        <v>433</v>
      </c>
      <c r="J338" t="s">
        <v>440</v>
      </c>
    </row>
    <row r="339" spans="6:10" x14ac:dyDescent="0.25">
      <c r="F339" t="s">
        <v>221</v>
      </c>
      <c r="H339" t="s">
        <v>431</v>
      </c>
      <c r="J339" t="s">
        <v>414</v>
      </c>
    </row>
    <row r="340" spans="6:10" x14ac:dyDescent="0.25">
      <c r="F340" t="s">
        <v>79</v>
      </c>
      <c r="H340" t="s">
        <v>430</v>
      </c>
      <c r="J340" t="s">
        <v>423</v>
      </c>
    </row>
    <row r="341" spans="6:10" x14ac:dyDescent="0.25">
      <c r="F341" t="s">
        <v>90</v>
      </c>
      <c r="H341" t="s">
        <v>430</v>
      </c>
      <c r="J341" t="s">
        <v>425</v>
      </c>
    </row>
    <row r="342" spans="6:10" x14ac:dyDescent="0.25">
      <c r="F342" t="s">
        <v>307</v>
      </c>
      <c r="H342" t="s">
        <v>432</v>
      </c>
      <c r="J342" t="s">
        <v>439</v>
      </c>
    </row>
    <row r="343" spans="6:10" x14ac:dyDescent="0.25">
      <c r="F343" t="s">
        <v>308</v>
      </c>
      <c r="H343" t="s">
        <v>432</v>
      </c>
      <c r="J343" t="s">
        <v>439</v>
      </c>
    </row>
    <row r="344" spans="6:10" x14ac:dyDescent="0.25">
      <c r="F344" t="s">
        <v>323</v>
      </c>
      <c r="H344" t="s">
        <v>433</v>
      </c>
      <c r="J344" t="s">
        <v>422</v>
      </c>
    </row>
    <row r="345" spans="6:10" x14ac:dyDescent="0.25">
      <c r="F345" t="s">
        <v>248</v>
      </c>
      <c r="H345" t="s">
        <v>431</v>
      </c>
      <c r="J345" t="s">
        <v>419</v>
      </c>
    </row>
    <row r="346" spans="6:10" x14ac:dyDescent="0.25">
      <c r="F346" t="s">
        <v>419</v>
      </c>
      <c r="H346" t="s">
        <v>434</v>
      </c>
      <c r="J346" t="s">
        <v>425</v>
      </c>
    </row>
    <row r="347" spans="6:10" x14ac:dyDescent="0.25">
      <c r="F347" t="s">
        <v>278</v>
      </c>
      <c r="H347" t="s">
        <v>431</v>
      </c>
      <c r="J347" t="s">
        <v>405</v>
      </c>
    </row>
    <row r="348" spans="6:10" x14ac:dyDescent="0.25">
      <c r="F348" t="s">
        <v>244</v>
      </c>
      <c r="H348" t="s">
        <v>431</v>
      </c>
      <c r="J348" t="s">
        <v>418</v>
      </c>
    </row>
    <row r="349" spans="6:10" x14ac:dyDescent="0.25">
      <c r="F349" t="s">
        <v>123</v>
      </c>
      <c r="H349" t="s">
        <v>431</v>
      </c>
      <c r="J349" t="s">
        <v>401</v>
      </c>
    </row>
    <row r="350" spans="6:10" x14ac:dyDescent="0.25">
      <c r="F350" t="s">
        <v>203</v>
      </c>
      <c r="H350" t="s">
        <v>431</v>
      </c>
      <c r="J350" t="s">
        <v>411</v>
      </c>
    </row>
    <row r="351" spans="6:10" x14ac:dyDescent="0.25">
      <c r="F351" t="s">
        <v>154</v>
      </c>
      <c r="H351" t="s">
        <v>431</v>
      </c>
      <c r="J351" t="s">
        <v>405</v>
      </c>
    </row>
    <row r="352" spans="6:10" x14ac:dyDescent="0.25">
      <c r="F352" t="s">
        <v>341</v>
      </c>
      <c r="H352" t="s">
        <v>433</v>
      </c>
      <c r="J352" t="s">
        <v>429</v>
      </c>
    </row>
    <row r="353" spans="6:10" x14ac:dyDescent="0.25">
      <c r="F353" t="s">
        <v>120</v>
      </c>
      <c r="H353" t="s">
        <v>431</v>
      </c>
      <c r="J353" t="s">
        <v>400</v>
      </c>
    </row>
    <row r="354" spans="6:10" x14ac:dyDescent="0.25">
      <c r="F354" t="s">
        <v>177</v>
      </c>
      <c r="H354" t="s">
        <v>431</v>
      </c>
      <c r="J354" t="s">
        <v>407</v>
      </c>
    </row>
    <row r="355" spans="6:10" x14ac:dyDescent="0.25">
      <c r="F355" t="s">
        <v>190</v>
      </c>
      <c r="H355" t="s">
        <v>431</v>
      </c>
      <c r="J355" t="s">
        <v>409</v>
      </c>
    </row>
    <row r="356" spans="6:10" x14ac:dyDescent="0.25">
      <c r="F356" t="s">
        <v>425</v>
      </c>
      <c r="H356" t="s">
        <v>435</v>
      </c>
      <c r="J356" t="s">
        <v>441</v>
      </c>
    </row>
    <row r="357" spans="6:10" x14ac:dyDescent="0.25">
      <c r="F357" t="s">
        <v>222</v>
      </c>
      <c r="H357" t="s">
        <v>431</v>
      </c>
      <c r="J357" t="s">
        <v>414</v>
      </c>
    </row>
    <row r="358" spans="6:10" x14ac:dyDescent="0.25">
      <c r="F358" t="s">
        <v>235</v>
      </c>
      <c r="H358" t="s">
        <v>431</v>
      </c>
      <c r="J358" t="s">
        <v>417</v>
      </c>
    </row>
    <row r="359" spans="6:10" x14ac:dyDescent="0.25">
      <c r="F359" t="s">
        <v>420</v>
      </c>
      <c r="H359" t="s">
        <v>434</v>
      </c>
      <c r="J359" t="s">
        <v>429</v>
      </c>
    </row>
    <row r="360" spans="6:10" x14ac:dyDescent="0.25">
      <c r="F360" t="s">
        <v>284</v>
      </c>
      <c r="H360" t="s">
        <v>432</v>
      </c>
      <c r="J360" t="s">
        <v>439</v>
      </c>
    </row>
    <row r="361" spans="6:10" x14ac:dyDescent="0.25">
      <c r="F361" t="s">
        <v>61</v>
      </c>
      <c r="H361" t="s">
        <v>430</v>
      </c>
      <c r="J361" t="s">
        <v>422</v>
      </c>
    </row>
    <row r="362" spans="6:10" x14ac:dyDescent="0.25">
      <c r="F362" t="s">
        <v>356</v>
      </c>
      <c r="H362" t="s">
        <v>433</v>
      </c>
      <c r="J362" t="s">
        <v>427</v>
      </c>
    </row>
    <row r="363" spans="6:10" x14ac:dyDescent="0.25">
      <c r="F363" t="s">
        <v>147</v>
      </c>
      <c r="H363" t="s">
        <v>431</v>
      </c>
      <c r="J363" t="s">
        <v>404</v>
      </c>
    </row>
    <row r="364" spans="6:10" x14ac:dyDescent="0.25">
      <c r="F364" t="s">
        <v>343</v>
      </c>
      <c r="H364" t="s">
        <v>433</v>
      </c>
      <c r="J364" t="s">
        <v>429</v>
      </c>
    </row>
    <row r="365" spans="6:10" x14ac:dyDescent="0.25">
      <c r="F365" t="s">
        <v>85</v>
      </c>
      <c r="H365" t="s">
        <v>430</v>
      </c>
      <c r="J365" t="s">
        <v>422</v>
      </c>
    </row>
    <row r="366" spans="6:10" x14ac:dyDescent="0.25">
      <c r="F366" t="s">
        <v>276</v>
      </c>
      <c r="H366" t="s">
        <v>431</v>
      </c>
      <c r="J366" t="s">
        <v>418</v>
      </c>
    </row>
    <row r="367" spans="6:10" x14ac:dyDescent="0.25">
      <c r="F367" t="s">
        <v>344</v>
      </c>
      <c r="H367" t="s">
        <v>433</v>
      </c>
      <c r="J367" t="s">
        <v>429</v>
      </c>
    </row>
    <row r="368" spans="6:10" x14ac:dyDescent="0.25">
      <c r="F368" t="s">
        <v>91</v>
      </c>
      <c r="H368" t="s">
        <v>430</v>
      </c>
      <c r="J368" t="s">
        <v>425</v>
      </c>
    </row>
    <row r="369" spans="2:10" x14ac:dyDescent="0.25">
      <c r="F369" t="s">
        <v>257</v>
      </c>
      <c r="H369" t="s">
        <v>431</v>
      </c>
      <c r="J369" t="s">
        <v>421</v>
      </c>
    </row>
    <row r="370" spans="2:10" x14ac:dyDescent="0.25">
      <c r="F370" t="s">
        <v>421</v>
      </c>
      <c r="H370" t="s">
        <v>434</v>
      </c>
      <c r="J370" t="s">
        <v>425</v>
      </c>
    </row>
    <row r="371" spans="2:10" x14ac:dyDescent="0.25">
      <c r="F371" t="s">
        <v>272</v>
      </c>
      <c r="H371" t="s">
        <v>431</v>
      </c>
      <c r="J371" t="s">
        <v>420</v>
      </c>
    </row>
    <row r="372" spans="2:10" x14ac:dyDescent="0.25">
      <c r="F372" t="s">
        <v>383</v>
      </c>
      <c r="H372" t="s">
        <v>433</v>
      </c>
      <c r="J372" t="s">
        <v>440</v>
      </c>
    </row>
    <row r="373" spans="2:10" x14ac:dyDescent="0.25">
      <c r="F373" t="s">
        <v>258</v>
      </c>
      <c r="H373" t="s">
        <v>431</v>
      </c>
      <c r="J373" t="s">
        <v>421</v>
      </c>
    </row>
    <row r="374" spans="2:10" x14ac:dyDescent="0.25">
      <c r="F374" t="s">
        <v>95</v>
      </c>
      <c r="H374" t="s">
        <v>431</v>
      </c>
      <c r="J374" t="s">
        <v>396</v>
      </c>
    </row>
    <row r="375" spans="2:10" x14ac:dyDescent="0.25">
      <c r="F375" t="s">
        <v>178</v>
      </c>
      <c r="H375" t="s">
        <v>431</v>
      </c>
      <c r="J375" t="s">
        <v>407</v>
      </c>
    </row>
    <row r="376" spans="2:10" x14ac:dyDescent="0.25">
      <c r="F376" t="s">
        <v>259</v>
      </c>
      <c r="H376" t="s">
        <v>431</v>
      </c>
      <c r="J376" t="s">
        <v>421</v>
      </c>
    </row>
    <row r="377" spans="2:10" x14ac:dyDescent="0.25">
      <c r="F377" t="s">
        <v>328</v>
      </c>
      <c r="H377" t="s">
        <v>433</v>
      </c>
      <c r="J377" t="s">
        <v>423</v>
      </c>
    </row>
    <row r="378" spans="2:10" x14ac:dyDescent="0.25">
      <c r="F378" t="s">
        <v>423</v>
      </c>
      <c r="H378" t="s">
        <v>435</v>
      </c>
      <c r="J378" t="s">
        <v>441</v>
      </c>
    </row>
    <row r="381" spans="2:10" x14ac:dyDescent="0.25">
      <c r="B381" s="29" t="s">
        <v>543</v>
      </c>
      <c r="C381" s="30"/>
      <c r="D381" s="30"/>
    </row>
    <row r="382" spans="2:10" x14ac:dyDescent="0.25">
      <c r="B382" s="231" t="s">
        <v>544</v>
      </c>
      <c r="C382" s="231"/>
      <c r="D382" s="231"/>
    </row>
  </sheetData>
  <sortState ref="F5:J378">
    <sortCondition ref="F5:F378"/>
  </sortState>
  <mergeCells count="1">
    <mergeCell ref="B382:D382"/>
  </mergeCells>
  <phoneticPr fontId="11"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2ee7b925-ab12-4cbd-ae3d-a6a514fdbeba">4HSTEXEERZ7F-1609982872-612021</_dlc_DocId>
    <_dlc_DocIdUrl xmlns="2ee7b925-ab12-4cbd-ae3d-a6a514fdbeba">
      <Url>https://localpartnershipsllp.sharepoint.com/sites/LocalPartnerships/_layouts/15/DocIdRedir.aspx?ID=4HSTEXEERZ7F-1609982872-612021</Url>
      <Description>4HSTEXEERZ7F-1609982872-612021</Description>
    </_dlc_DocIdUrl>
    <Review_x002f_Reported xmlns="43f143c1-e41c-4cf5-92c2-4128a3ea9f57">1</Review_x002f_Reported>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2A7E699A7A38D84993EFB5C3C8F9087A" ma:contentTypeVersion="14" ma:contentTypeDescription="Create a new document." ma:contentTypeScope="" ma:versionID="ed05924e4d0406a8ac740640233a689b">
  <xsd:schema xmlns:xsd="http://www.w3.org/2001/XMLSchema" xmlns:xs="http://www.w3.org/2001/XMLSchema" xmlns:p="http://schemas.microsoft.com/office/2006/metadata/properties" xmlns:ns2="2ee7b925-ab12-4cbd-ae3d-a6a514fdbeba" xmlns:ns3="43f143c1-e41c-4cf5-92c2-4128a3ea9f57" targetNamespace="http://schemas.microsoft.com/office/2006/metadata/properties" ma:root="true" ma:fieldsID="ad9af3bacc1e6b95539a839e62f16466" ns2:_="" ns3:_="">
    <xsd:import namespace="2ee7b925-ab12-4cbd-ae3d-a6a514fdbeba"/>
    <xsd:import namespace="43f143c1-e41c-4cf5-92c2-4128a3ea9f57"/>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KeyPoints" minOccurs="0"/>
                <xsd:element ref="ns3:MediaServiceKeyPoints"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2:SharedWithUsers" minOccurs="0"/>
                <xsd:element ref="ns2:SharedWithDetails" minOccurs="0"/>
                <xsd:element ref="ns3:MediaServiceLocation" minOccurs="0"/>
                <xsd:element ref="ns3:MediaLengthInSeconds" minOccurs="0"/>
                <xsd:element ref="ns3:Review_x002f_Reporte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ee7b925-ab12-4cbd-ae3d-a6a514fdbeba"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3f143c1-e41c-4cf5-92c2-4128a3ea9f57"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internalName="MediaServiceLocation" ma:readOnly="true">
      <xsd:simpleType>
        <xsd:restriction base="dms:Text"/>
      </xsd:simpleType>
    </xsd:element>
    <xsd:element name="MediaLengthInSeconds" ma:index="23" nillable="true" ma:displayName="Length (seconds)" ma:internalName="MediaLengthInSeconds" ma:readOnly="true">
      <xsd:simpleType>
        <xsd:restriction base="dms:Unknown"/>
      </xsd:simpleType>
    </xsd:element>
    <xsd:element name="Review_x002f_Reported" ma:index="24" nillable="true" ma:displayName="Review / Reported" ma:default="1" ma:format="Dropdown" ma:internalName="Review_x002f_Reported">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B37A5E2-7D75-4DEF-A762-6D9632DC2DCE}">
  <ds:schemaRefs>
    <ds:schemaRef ds:uri="http://schemas.openxmlformats.org/package/2006/metadata/core-properties"/>
    <ds:schemaRef ds:uri="http://purl.org/dc/elements/1.1/"/>
    <ds:schemaRef ds:uri="http://schemas.microsoft.com/office/infopath/2007/PartnerControls"/>
    <ds:schemaRef ds:uri="http://schemas.microsoft.com/office/2006/metadata/properties"/>
    <ds:schemaRef ds:uri="http://purl.org/dc/terms/"/>
    <ds:schemaRef ds:uri="43f143c1-e41c-4cf5-92c2-4128a3ea9f57"/>
    <ds:schemaRef ds:uri="http://schemas.microsoft.com/office/2006/documentManagement/types"/>
    <ds:schemaRef ds:uri="2ee7b925-ab12-4cbd-ae3d-a6a514fdbeba"/>
    <ds:schemaRef ds:uri="http://www.w3.org/XML/1998/namespace"/>
    <ds:schemaRef ds:uri="http://purl.org/dc/dcmitype/"/>
  </ds:schemaRefs>
</ds:datastoreItem>
</file>

<file path=customXml/itemProps2.xml><?xml version="1.0" encoding="utf-8"?>
<ds:datastoreItem xmlns:ds="http://schemas.openxmlformats.org/officeDocument/2006/customXml" ds:itemID="{F3BE3E3B-FABB-47DD-B431-FFCCF0ADA5E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ee7b925-ab12-4cbd-ae3d-a6a514fdbeba"/>
    <ds:schemaRef ds:uri="43f143c1-e41c-4cf5-92c2-4128a3ea9f5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620E430-68FF-43F3-BC54-C523AAC6325A}">
  <ds:schemaRefs>
    <ds:schemaRef ds:uri="http://schemas.microsoft.com/sharepoint/events"/>
  </ds:schemaRefs>
</ds:datastoreItem>
</file>

<file path=customXml/itemProps4.xml><?xml version="1.0" encoding="utf-8"?>
<ds:datastoreItem xmlns:ds="http://schemas.openxmlformats.org/officeDocument/2006/customXml" ds:itemID="{E507A5DD-6439-4398-82F7-4D231C1A8DE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Overview</vt:lpstr>
      <vt:lpstr>Scope guidance</vt:lpstr>
      <vt:lpstr>Scope 1</vt:lpstr>
      <vt:lpstr>Scope 2</vt:lpstr>
      <vt:lpstr>Scope 3</vt:lpstr>
      <vt:lpstr>Outsourced Scope 3</vt:lpstr>
      <vt:lpstr>Summary tables</vt:lpstr>
      <vt:lpstr>Summary charts</vt:lpstr>
      <vt:lpstr>Data Collection Tab - Overview</vt:lpstr>
      <vt:lpstr>Data Collection Tab - Emissions</vt:lpstr>
      <vt:lpstr>GHG Emission Factors</vt:lpstr>
      <vt:lpstr>List Tab</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Nafi Ahmed</dc:creator>
  <cp:lastModifiedBy>Sofi Lloyd</cp:lastModifiedBy>
  <cp:lastPrinted>2021-05-05T09:12:43Z</cp:lastPrinted>
  <dcterms:created xsi:type="dcterms:W3CDTF">2020-06-05T10:55:54Z</dcterms:created>
  <dcterms:modified xsi:type="dcterms:W3CDTF">2022-05-19T17:41:50Z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0x0101002A7E699A7A38D84993EFB5C3C8F9087A</vt:lpwstr>
  </property>
  <property fmtid="{D5CDD505-2E9C-101B-9397-08002B2CF9AE}" pid="3" name="Order">
    <vt:r8>608000</vt:r8>
  </property>
  <property fmtid="{D5CDD505-2E9C-101B-9397-08002B2CF9AE}" pid="4" name="_dlc_DocIdItemGuid">
    <vt:lpwstr>1a4eed7b-86f7-4dd9-8d0a-903e84f6b05a</vt:lpwstr>
  </property>
</Properties>
</file>